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mc:AlternateContent xmlns:mc="http://schemas.openxmlformats.org/markup-compatibility/2006">
    <mc:Choice Requires="x15">
      <x15ac:absPath xmlns:x15ac="http://schemas.microsoft.com/office/spreadsheetml/2010/11/ac" url="F:\THST\2023\File quản lý tài chính cá nhân Version 4\Quản Lý Thu Chi Bằng Excel Version 4.01.2023\Share File Quan Ly Chi Tieu Bang Excel\Share File Quan Ly Chi Tieu Bang Excel\"/>
    </mc:Choice>
  </mc:AlternateContent>
  <xr:revisionPtr revIDLastSave="0" documentId="13_ncr:1_{18BDF6DB-90FE-403D-AB86-E4C186202E9F}" xr6:coauthVersionLast="47" xr6:coauthVersionMax="47" xr10:uidLastSave="{00000000-0000-0000-0000-000000000000}"/>
  <bookViews>
    <workbookView xWindow="-108" yWindow="-108" windowWidth="30936" windowHeight="16776" xr2:uid="{00000000-000D-0000-FFFF-FFFF00000000}"/>
  </bookViews>
  <sheets>
    <sheet name="HOME" sheetId="8" r:id="rId1"/>
    <sheet name="BANG_CHI" sheetId="9" r:id="rId2"/>
    <sheet name="BANG_THU" sheetId="5" r:id="rId3"/>
    <sheet name="THONG_KE" sheetId="6" r:id="rId4"/>
    <sheet name="DANH_MUC" sheetId="3" r:id="rId5"/>
  </sheets>
  <definedNames>
    <definedName name="_?ocid_iehp" localSheetId="2">BANG_THU!#REF!</definedName>
    <definedName name="A1051234" localSheetId="1">#REF!</definedName>
    <definedName name="A1051234">#REF!</definedName>
    <definedName name="A1052522" localSheetId="1">#REF!</definedName>
    <definedName name="A1052522">#REF!</definedName>
    <definedName name="A1058328" localSheetId="1">#REF!</definedName>
    <definedName name="A1058328">#REF!</definedName>
    <definedName name="A1060000" localSheetId="1">#REF!</definedName>
    <definedName name="A1060000">#REF!</definedName>
    <definedName name="A1060186" localSheetId="1">#REF!</definedName>
    <definedName name="A1060186">#REF!</definedName>
    <definedName name="A1060240" localSheetId="1">#REF!</definedName>
    <definedName name="A1060240">#REF!</definedName>
    <definedName name="A1062522" localSheetId="1">#REF!</definedName>
    <definedName name="A1062522">#REF!</definedName>
    <definedName name="A1066186" localSheetId="1">#REF!</definedName>
    <definedName name="A1066186">#REF!</definedName>
    <definedName name="A10676186" localSheetId="1">#REF!</definedName>
    <definedName name="A10676186">#REF!</definedName>
    <definedName name="A1076186" localSheetId="1">#REF!</definedName>
    <definedName name="A1076186">#REF!</definedName>
    <definedName name="A1078186" localSheetId="1">#REF!</definedName>
    <definedName name="A1078186">#REF!</definedName>
    <definedName name="A1079186" localSheetId="1">#REF!</definedName>
    <definedName name="A1079186">#REF!</definedName>
    <definedName name="A1086186" localSheetId="1">#REF!</definedName>
    <definedName name="A1086186">#REF!</definedName>
    <definedName name="A1096186" localSheetId="1">#REF!</definedName>
    <definedName name="A1096186">#REF!</definedName>
    <definedName name="A1234567" localSheetId="1">#REF!</definedName>
    <definedName name="A1234567">#REF!</definedName>
    <definedName name="A1500000" localSheetId="1">#REF!</definedName>
    <definedName name="A1500000">#REF!</definedName>
    <definedName name="A2000111" localSheetId="1">#REF!</definedName>
    <definedName name="A2000111">#REF!</definedName>
    <definedName name="A3655100" localSheetId="1">#REF!</definedName>
    <definedName name="A3655100">#REF!</definedName>
    <definedName name="A36551000" localSheetId="1">#REF!</definedName>
    <definedName name="A36551000">#REF!</definedName>
    <definedName name="AAAA354" localSheetId="1">#REF!</definedName>
    <definedName name="AAAA354">#REF!</definedName>
    <definedName name="B1065547" localSheetId="1">#REF!</definedName>
    <definedName name="B1065547">#REF!</definedName>
    <definedName name="Slicer_DANH_MỤC_CHI1">#N/A</definedName>
    <definedName name="Slicer_QUỸ___VÍ1">#N/A</definedName>
    <definedName name="Slicer_Tháng1">#N/A</definedName>
    <definedName name="yyy11" localSheetId="1">#REF!</definedName>
    <definedName name="yyy11">#REF!</definedName>
    <definedName name="yyy333" localSheetId="1">#REF!</definedName>
    <definedName name="yyy333">#REF!</definedName>
    <definedName name="yyy335" localSheetId="1">#REF!</definedName>
    <definedName name="yyy335">#REF!</definedName>
    <definedName name="yzz334" localSheetId="1">#REF!</definedName>
    <definedName name="yzz334">#REF!</definedName>
    <definedName name="zzz1" localSheetId="1">#REF!</definedName>
    <definedName name="zzz1">#REF!</definedName>
  </definedNames>
  <calcPr calcId="191029"/>
  <pivotCaches>
    <pivotCache cacheId="0" r:id="rId6"/>
    <pivotCache cacheId="1"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5" l="1"/>
  <c r="J21" i="5"/>
  <c r="K21" i="5"/>
  <c r="L21" i="5"/>
  <c r="N21" i="5"/>
  <c r="H30" i="9"/>
  <c r="J30" i="9"/>
  <c r="K30" i="9"/>
  <c r="L30" i="9"/>
  <c r="N30" i="9"/>
  <c r="N6" i="9" l="1"/>
  <c r="N7" i="9"/>
  <c r="N8" i="9"/>
  <c r="N9" i="9"/>
  <c r="N10" i="9"/>
  <c r="N11" i="9"/>
  <c r="N12" i="9"/>
  <c r="N13" i="9"/>
  <c r="N14" i="9"/>
  <c r="N15" i="9"/>
  <c r="N16" i="9"/>
  <c r="N17" i="9"/>
  <c r="N18" i="9"/>
  <c r="N19" i="9"/>
  <c r="N20" i="9"/>
  <c r="N21" i="9"/>
  <c r="N22" i="9"/>
  <c r="N23" i="9"/>
  <c r="N24" i="9"/>
  <c r="N25" i="9"/>
  <c r="N26" i="9"/>
  <c r="N27" i="9"/>
  <c r="N28" i="9"/>
  <c r="N29" i="9"/>
  <c r="L6" i="9"/>
  <c r="L7" i="9"/>
  <c r="L8" i="9"/>
  <c r="L9" i="9"/>
  <c r="L10" i="9"/>
  <c r="L11" i="9"/>
  <c r="L12" i="9"/>
  <c r="L13" i="9"/>
  <c r="L14" i="9"/>
  <c r="L15" i="9"/>
  <c r="L16" i="9"/>
  <c r="L17" i="9"/>
  <c r="L18" i="9"/>
  <c r="L19" i="9"/>
  <c r="L20" i="9"/>
  <c r="L21" i="9"/>
  <c r="L22" i="9"/>
  <c r="L23" i="9"/>
  <c r="L24" i="9"/>
  <c r="L25" i="9"/>
  <c r="L26" i="9"/>
  <c r="L27" i="9"/>
  <c r="L28" i="9"/>
  <c r="L29" i="9"/>
  <c r="K6" i="9"/>
  <c r="K7" i="9"/>
  <c r="K8" i="9"/>
  <c r="K9" i="9"/>
  <c r="K10" i="9"/>
  <c r="K11" i="9"/>
  <c r="K12" i="9"/>
  <c r="K13" i="9"/>
  <c r="K14" i="9"/>
  <c r="K15" i="9"/>
  <c r="K16" i="9"/>
  <c r="K17" i="9"/>
  <c r="K18" i="9"/>
  <c r="K19" i="9"/>
  <c r="K20" i="9"/>
  <c r="K21" i="9"/>
  <c r="K22" i="9"/>
  <c r="K23" i="9"/>
  <c r="K24" i="9"/>
  <c r="K25" i="9"/>
  <c r="K26" i="9"/>
  <c r="K27" i="9"/>
  <c r="K28" i="9"/>
  <c r="K29" i="9"/>
  <c r="J6" i="9"/>
  <c r="J7" i="9"/>
  <c r="J8" i="9"/>
  <c r="J9" i="9"/>
  <c r="J10" i="9"/>
  <c r="J11" i="9"/>
  <c r="J12" i="9"/>
  <c r="J13" i="9"/>
  <c r="J14" i="9"/>
  <c r="J15" i="9"/>
  <c r="J16" i="9"/>
  <c r="J17" i="9"/>
  <c r="J18" i="9"/>
  <c r="J19" i="9"/>
  <c r="J20" i="9"/>
  <c r="J21" i="9"/>
  <c r="J22" i="9"/>
  <c r="J23" i="9"/>
  <c r="J24" i="9"/>
  <c r="J25" i="9"/>
  <c r="J26" i="9"/>
  <c r="J27" i="9"/>
  <c r="J28" i="9"/>
  <c r="J29" i="9"/>
  <c r="H6" i="9"/>
  <c r="H7" i="9"/>
  <c r="H8" i="9"/>
  <c r="H9" i="9"/>
  <c r="H10" i="9"/>
  <c r="H11" i="9"/>
  <c r="H12" i="9"/>
  <c r="H13" i="9"/>
  <c r="H14" i="9"/>
  <c r="H15" i="9"/>
  <c r="H16" i="9"/>
  <c r="H17" i="9"/>
  <c r="H18" i="9"/>
  <c r="H19" i="9"/>
  <c r="H20" i="9"/>
  <c r="H21" i="9"/>
  <c r="H22" i="9"/>
  <c r="H23" i="9"/>
  <c r="H24" i="9"/>
  <c r="H25" i="9"/>
  <c r="H26" i="9"/>
  <c r="H27" i="9"/>
  <c r="H28" i="9"/>
  <c r="H29" i="9"/>
  <c r="N9" i="5"/>
  <c r="N10" i="5"/>
  <c r="N11" i="5"/>
  <c r="N12" i="5"/>
  <c r="N13" i="5"/>
  <c r="N14" i="5"/>
  <c r="N15" i="5"/>
  <c r="N16" i="5"/>
  <c r="N17" i="5"/>
  <c r="N18" i="5"/>
  <c r="N19" i="5"/>
  <c r="N20" i="5"/>
  <c r="L9" i="5"/>
  <c r="L10" i="5"/>
  <c r="L11" i="5"/>
  <c r="L12" i="5"/>
  <c r="L13" i="5"/>
  <c r="L14" i="5"/>
  <c r="L15" i="5"/>
  <c r="L16" i="5"/>
  <c r="L17" i="5"/>
  <c r="L18" i="5"/>
  <c r="L19" i="5"/>
  <c r="L20" i="5"/>
  <c r="K9" i="5"/>
  <c r="K10" i="5"/>
  <c r="K11" i="5"/>
  <c r="K12" i="5"/>
  <c r="K13" i="5"/>
  <c r="K14" i="5"/>
  <c r="K15" i="5"/>
  <c r="K16" i="5"/>
  <c r="K17" i="5"/>
  <c r="K18" i="5"/>
  <c r="K19" i="5"/>
  <c r="K20" i="5"/>
  <c r="J9" i="5"/>
  <c r="J10" i="5"/>
  <c r="J11" i="5"/>
  <c r="J12" i="5"/>
  <c r="J13" i="5"/>
  <c r="J14" i="5"/>
  <c r="J15" i="5"/>
  <c r="J16" i="5"/>
  <c r="J17" i="5"/>
  <c r="J18" i="5"/>
  <c r="J19" i="5"/>
  <c r="J20" i="5"/>
  <c r="H9" i="5"/>
  <c r="H10" i="5"/>
  <c r="H11" i="5"/>
  <c r="H12" i="5"/>
  <c r="H13" i="5"/>
  <c r="H14" i="5"/>
  <c r="H15" i="5"/>
  <c r="H16" i="5"/>
  <c r="H17" i="5"/>
  <c r="H18" i="5"/>
  <c r="H19" i="5"/>
  <c r="H20" i="5"/>
  <c r="U35" i="6"/>
  <c r="H8" i="5" l="1"/>
  <c r="J8" i="5"/>
  <c r="K8" i="5"/>
  <c r="L8" i="5"/>
  <c r="N8" i="5"/>
  <c r="N5" i="5"/>
  <c r="N6" i="5"/>
  <c r="N7" i="5"/>
  <c r="H6" i="5"/>
  <c r="H7" i="5"/>
  <c r="J6" i="5"/>
  <c r="J7" i="5"/>
  <c r="K6" i="5"/>
  <c r="K7" i="5"/>
  <c r="L6" i="5"/>
  <c r="L7" i="5"/>
  <c r="L5" i="5"/>
  <c r="K5" i="5"/>
  <c r="J5" i="5"/>
  <c r="H5" i="5"/>
  <c r="N5" i="9"/>
  <c r="L5" i="9"/>
  <c r="K5" i="9"/>
  <c r="J5" i="9"/>
  <c r="H5" i="9"/>
  <c r="M7" i="3"/>
  <c r="M8" i="3"/>
  <c r="M9" i="3"/>
  <c r="M10" i="3"/>
  <c r="M11" i="3"/>
  <c r="M12" i="3"/>
  <c r="M13" i="3"/>
  <c r="M14" i="3"/>
  <c r="M15" i="3"/>
  <c r="M16" i="3"/>
  <c r="M17" i="3"/>
  <c r="M18" i="3"/>
  <c r="I7" i="3"/>
  <c r="I8" i="3"/>
  <c r="I9" i="3"/>
  <c r="I10" i="3"/>
  <c r="I11" i="3"/>
  <c r="I12" i="3"/>
  <c r="I13" i="3"/>
  <c r="I14" i="3"/>
  <c r="I15" i="3"/>
  <c r="I16" i="3"/>
  <c r="I17" i="3"/>
  <c r="I18" i="3"/>
  <c r="I19" i="3"/>
  <c r="I20" i="3"/>
  <c r="I21" i="3"/>
  <c r="I22" i="3"/>
  <c r="I23" i="3"/>
  <c r="Q24" i="6"/>
  <c r="Q21" i="6"/>
  <c r="J11" i="6"/>
  <c r="P19" i="6"/>
  <c r="Q23" i="6"/>
  <c r="P22" i="6"/>
  <c r="P14" i="6"/>
  <c r="P20" i="6"/>
  <c r="P16" i="6"/>
  <c r="Q19" i="6"/>
  <c r="Q22" i="6"/>
  <c r="P24" i="6"/>
  <c r="P15" i="6"/>
  <c r="M11" i="6"/>
  <c r="M7" i="6"/>
  <c r="P25" i="6"/>
  <c r="Q15" i="6"/>
  <c r="Q20" i="6"/>
  <c r="Q16" i="6"/>
  <c r="Q14" i="6"/>
  <c r="Q25" i="6"/>
  <c r="P21" i="6"/>
  <c r="M8" i="6"/>
  <c r="Q17" i="6"/>
  <c r="Q18" i="6"/>
  <c r="P18" i="6"/>
  <c r="P17" i="6"/>
  <c r="M9" i="6"/>
  <c r="P23" i="6"/>
  <c r="M10" i="6"/>
  <c r="R14" i="6" l="1"/>
  <c r="R15" i="6"/>
  <c r="R16" i="6"/>
  <c r="R17" i="6"/>
  <c r="R18" i="6"/>
  <c r="R19" i="6"/>
  <c r="R20" i="6"/>
  <c r="R21" i="6"/>
  <c r="R22" i="6"/>
  <c r="R23" i="6"/>
  <c r="R24" i="6"/>
  <c r="R25" i="6"/>
  <c r="Q26" i="6"/>
  <c r="P26" i="6"/>
  <c r="R26" i="6" l="1"/>
</calcChain>
</file>

<file path=xl/sharedStrings.xml><?xml version="1.0" encoding="utf-8"?>
<sst xmlns="http://schemas.openxmlformats.org/spreadsheetml/2006/main" count="249" uniqueCount="96">
  <si>
    <t>STT</t>
  </si>
  <si>
    <t>QUỸ - VÍ</t>
  </si>
  <si>
    <t>S</t>
  </si>
  <si>
    <t>T</t>
  </si>
  <si>
    <t>Ngày</t>
  </si>
  <si>
    <t>Tháng</t>
  </si>
  <si>
    <t>Năm</t>
  </si>
  <si>
    <t>DANH MỤC CHI</t>
  </si>
  <si>
    <t>NỘI DUNG CHI TIẾT</t>
  </si>
  <si>
    <t>DANH MỤC THU</t>
  </si>
  <si>
    <t>SỐ TIỀN THU</t>
  </si>
  <si>
    <t>DỮ LIỆU CHUYỂN SHAPE</t>
  </si>
  <si>
    <t>Tổng tiền quỹ S</t>
  </si>
  <si>
    <t>Tổng tiền quỹ T</t>
  </si>
  <si>
    <t>TÊN QUỸ</t>
  </si>
  <si>
    <t>Tổng số tiền chi</t>
  </si>
  <si>
    <t>Tổng số tiền thu</t>
  </si>
  <si>
    <t>Đ</t>
  </si>
  <si>
    <t>Ngày Tháng</t>
  </si>
  <si>
    <t>S - Lương</t>
  </si>
  <si>
    <t>Đ - Lương</t>
  </si>
  <si>
    <t>T - Lương</t>
  </si>
  <si>
    <t>S - Tiền Gas</t>
  </si>
  <si>
    <t>S - Nhu Yếu Phẩm</t>
  </si>
  <si>
    <t>S - Khác</t>
  </si>
  <si>
    <t>Tổng tiền quỹ Đ</t>
  </si>
  <si>
    <t>QUỸ THU</t>
  </si>
  <si>
    <t>QUỸ CHI</t>
  </si>
  <si>
    <t>TỔNG TIỀN</t>
  </si>
  <si>
    <t>KHỞI TẠO DỮ LIỆU</t>
  </si>
  <si>
    <t>S - Tiền Nhà, Điện, Nước</t>
  </si>
  <si>
    <t>S - 4G, Internet</t>
  </si>
  <si>
    <t>S - Tiền xăng, Nhớt, Taxi</t>
  </si>
  <si>
    <t>M</t>
  </si>
  <si>
    <t>M - Quần Áo</t>
  </si>
  <si>
    <t>M - Giầy Dép</t>
  </si>
  <si>
    <t>S - Mua Sắm Mới</t>
  </si>
  <si>
    <t>S - Tiền Ăn Trưa, Tối</t>
  </si>
  <si>
    <t>S - Tiền Ăn Sáng</t>
  </si>
  <si>
    <t>M - Ăn Chơi</t>
  </si>
  <si>
    <t>Đ - Đầu Tư Bản Thân</t>
  </si>
  <si>
    <t>Đ - Đầu Tư 4.0</t>
  </si>
  <si>
    <t>Đ - Đầu Tư Tình Cảm</t>
  </si>
  <si>
    <t>T - Khác</t>
  </si>
  <si>
    <t>M - Lương</t>
  </si>
  <si>
    <t>S - Thưởng</t>
  </si>
  <si>
    <t>M - Thưởng</t>
  </si>
  <si>
    <t>Đ - Thưởng</t>
  </si>
  <si>
    <t>T - Thưởng</t>
  </si>
  <si>
    <t>M - Khác</t>
  </si>
  <si>
    <t>Đ - Khác</t>
  </si>
  <si>
    <t>M - Làm Đẹp</t>
  </si>
  <si>
    <t>Tổng tiền quỹ M</t>
  </si>
  <si>
    <t>Chi</t>
  </si>
  <si>
    <t>Thu</t>
  </si>
  <si>
    <t>TỔNG</t>
  </si>
  <si>
    <t>SỐ TIỀN CHI</t>
  </si>
  <si>
    <t>Chênh Lệch</t>
  </si>
  <si>
    <t>BẢNG THỐNG KÊ CÁC KHOẢN CHI TRONG NĂM 2023</t>
  </si>
  <si>
    <t>BẢNG THỐNG KÊ CÁC KHOẢN THU TRONG NĂM 2023</t>
  </si>
  <si>
    <t>Tổng - Quỹ</t>
  </si>
  <si>
    <t>BẢNG TỔNG HỢP THỐNG KÊ DÙNG LÀM DỮ LIỆU CHO SHEET HOME</t>
  </si>
  <si>
    <t>BẢNG THỐNG KÊ CÁC KHOẢN DANH MỤC CHI VÀ THU LÀM DỮ LIỆU NHẬP</t>
  </si>
  <si>
    <t>Danh Mục Chi</t>
  </si>
  <si>
    <t>Tổng Chi</t>
  </si>
  <si>
    <t>Tên Quỹ</t>
  </si>
  <si>
    <t>ABC</t>
  </si>
  <si>
    <t>FFC</t>
  </si>
  <si>
    <t>Số Tiền Đã Chi</t>
  </si>
  <si>
    <t>Danh Mục Thu</t>
  </si>
  <si>
    <t>Số Tiền Đã Thu</t>
  </si>
  <si>
    <t>Tổng Thu</t>
  </si>
  <si>
    <t>LDF</t>
  </si>
  <si>
    <t>LGH</t>
  </si>
  <si>
    <t>LVC</t>
  </si>
  <si>
    <t>Khởi tạo quỹ T</t>
  </si>
  <si>
    <t>Khởi tạo quỹ S</t>
  </si>
  <si>
    <t>Khởi tạo quỹ Đ</t>
  </si>
  <si>
    <t>Khởi tạo quỹ M</t>
  </si>
  <si>
    <t>Cắt Tóc</t>
  </si>
  <si>
    <t>Xăng xe máy 95</t>
  </si>
  <si>
    <t>Dưa chua</t>
  </si>
  <si>
    <t>Xôi thập cẩm</t>
  </si>
  <si>
    <t>Chơi Bi-a</t>
  </si>
  <si>
    <t>Uống nước</t>
  </si>
  <si>
    <t>Tiền gas</t>
  </si>
  <si>
    <t>Rau mầm + Củ đậu</t>
  </si>
  <si>
    <t>Rau + Cà</t>
  </si>
  <si>
    <t>Thịt lợn</t>
  </si>
  <si>
    <t>Rau cải</t>
  </si>
  <si>
    <t>Thịt gà + cải cúc</t>
  </si>
  <si>
    <t>Xôi gấc</t>
  </si>
  <si>
    <t>Tên Danh Mục</t>
  </si>
  <si>
    <t>Quỹ - Ví</t>
  </si>
  <si>
    <t>gas</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</si>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</sst>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24"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sz val="11"/>
      <color theme="1" tint="0.249977111117893"/>
      <name val="Calibri"/>
      <family val="2"/>
      <scheme val="minor"/>
    </font>
    <font>
      <sz val="11"/>
      <color theme="1" tint="0.249977111117893"/>
      <name val="Calibri"/>
      <family val="2"/>
    </font>
    <font>
      <sz val="11"/>
      <color rgb="FF006100"/>
      <name val="Calibri"/>
      <family val="2"/>
    </font>
    <font>
      <sz val="11"/>
      <color rgb="FF9C0006"/>
      <name val="Calibri"/>
      <family val="2"/>
    </font>
    <font>
      <b/>
      <sz val="11"/>
      <color theme="1"/>
      <name val="Calibri"/>
      <family val="2"/>
    </font>
    <font>
      <b/>
      <sz val="11"/>
      <color theme="1"/>
      <name val="Calibri"/>
      <family val="2"/>
      <scheme val="minor"/>
    </font>
    <font>
      <b/>
      <sz val="11"/>
      <color rgb="FFFF0000"/>
      <name val="Calibri"/>
      <family val="2"/>
      <scheme val="minor"/>
    </font>
    <font>
      <sz val="8"/>
      <name val="Calibri"/>
      <family val="2"/>
      <scheme val="minor"/>
    </font>
    <font>
      <sz val="11"/>
      <color theme="1" tint="0.14999847407452621"/>
      <name val="Calibri"/>
      <family val="2"/>
    </font>
    <font>
      <sz val="11"/>
      <color theme="1" tint="0.14999847407452621"/>
      <name val="Calibri"/>
      <family val="2"/>
      <scheme val="minor"/>
    </font>
    <font>
      <b/>
      <sz val="14"/>
      <color theme="1" tint="0.249977111117893"/>
      <name val="Calibri"/>
      <family val="2"/>
    </font>
    <font>
      <b/>
      <sz val="11"/>
      <color theme="1" tint="0.14999847407452621"/>
      <name val="Calibri"/>
      <family val="2"/>
      <scheme val="minor"/>
    </font>
    <font>
      <b/>
      <sz val="14"/>
      <color theme="5" tint="-0.499984740745262"/>
      <name val="Calibri"/>
      <family val="2"/>
    </font>
    <font>
      <b/>
      <sz val="14"/>
      <color theme="9" tint="-0.249977111117893"/>
      <name val="Calibri"/>
      <family val="2"/>
    </font>
    <font>
      <sz val="11"/>
      <color theme="9" tint="-0.249977111117893"/>
      <name val="Calibri"/>
      <family val="2"/>
    </font>
    <font>
      <b/>
      <sz val="11"/>
      <color theme="0"/>
      <name val="Calibri"/>
      <family val="2"/>
    </font>
    <font>
      <sz val="11"/>
      <color theme="0"/>
      <name val="Calibri"/>
      <family val="2"/>
    </font>
  </fonts>
  <fills count="21">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tint="0.79998168889431442"/>
        <bgColor theme="4" tint="0.79998168889431442"/>
      </patternFill>
    </fill>
    <fill>
      <patternFill patternType="solid">
        <fgColor rgb="FFE4E1EE"/>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AB0AA"/>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59999389629810485"/>
        <bgColor theme="4" tint="0.79998168889431442"/>
      </patternFill>
    </fill>
    <fill>
      <patternFill patternType="solid">
        <fgColor theme="5" tint="0.59999389629810485"/>
        <bgColor theme="5" tint="0.79998168889431442"/>
      </patternFill>
    </fill>
    <fill>
      <patternFill patternType="solid">
        <fgColor theme="0"/>
        <bgColor theme="0"/>
      </patternFill>
    </fill>
    <fill>
      <patternFill patternType="solid">
        <fgColor theme="4"/>
      </patternFill>
    </fill>
  </fills>
  <borders count="15">
    <border>
      <left/>
      <right/>
      <top/>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right/>
      <top/>
      <bottom style="thin">
        <color theme="4" tint="0.39997558519241921"/>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
      <left/>
      <right/>
      <top style="thin">
        <color theme="4" tint="0.39997558519241921"/>
      </top>
      <bottom/>
      <diagonal/>
    </border>
  </borders>
  <cellStyleXfs count="12">
    <xf numFmtId="0" fontId="0" fillId="0" borderId="0"/>
    <xf numFmtId="0" fontId="5" fillId="0" borderId="0"/>
    <xf numFmtId="43" fontId="5" fillId="0" borderId="0" applyFont="0" applyFill="0" applyBorder="0" applyAlignment="0" applyProtection="0"/>
    <xf numFmtId="0" fontId="6" fillId="0" borderId="0"/>
    <xf numFmtId="0" fontId="6" fillId="2" borderId="0" applyNumberFormat="0" applyBorder="0" applyAlignment="0" applyProtection="0"/>
    <xf numFmtId="43" fontId="6"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 fillId="2" borderId="0" applyNumberFormat="0" applyBorder="0" applyAlignment="0" applyProtection="0"/>
    <xf numFmtId="0" fontId="1" fillId="0" borderId="0"/>
    <xf numFmtId="43" fontId="6" fillId="0" borderId="0" applyFont="0" applyFill="0" applyBorder="0" applyAlignment="0" applyProtection="0"/>
    <xf numFmtId="0" fontId="23" fillId="20" borderId="0" applyNumberFormat="0" applyBorder="0" applyAlignment="0" applyProtection="0"/>
  </cellStyleXfs>
  <cellXfs count="117">
    <xf numFmtId="0" fontId="0" fillId="0" borderId="0" xfId="0"/>
    <xf numFmtId="0" fontId="7" fillId="3" borderId="3" xfId="4" quotePrefix="1" applyNumberFormat="1" applyFont="1" applyFill="1" applyBorder="1" applyAlignment="1">
      <alignment horizontal="center" vertical="center"/>
    </xf>
    <xf numFmtId="0" fontId="8" fillId="3" borderId="3" xfId="1" applyFont="1" applyFill="1" applyBorder="1" applyAlignment="1">
      <alignment horizontal="center" vertical="center"/>
    </xf>
    <xf numFmtId="0" fontId="5" fillId="7" borderId="0" xfId="1" applyFill="1"/>
    <xf numFmtId="0" fontId="5" fillId="7" borderId="0" xfId="1" quotePrefix="1" applyFill="1"/>
    <xf numFmtId="0" fontId="3" fillId="7" borderId="0" xfId="1" applyFont="1" applyFill="1"/>
    <xf numFmtId="0" fontId="0" fillId="8" borderId="0" xfId="0" applyFill="1" applyAlignment="1">
      <alignment horizontal="left" vertical="center"/>
    </xf>
    <xf numFmtId="0" fontId="0" fillId="8" borderId="0" xfId="0" applyFill="1" applyAlignment="1">
      <alignment horizontal="center" vertical="center"/>
    </xf>
    <xf numFmtId="0" fontId="0" fillId="9" borderId="0" xfId="0" applyFill="1" applyAlignment="1">
      <alignment horizontal="center" vertical="center"/>
    </xf>
    <xf numFmtId="3" fontId="0" fillId="9" borderId="0" xfId="0" applyNumberFormat="1" applyFill="1" applyAlignment="1">
      <alignment vertical="center"/>
    </xf>
    <xf numFmtId="0" fontId="0" fillId="9" borderId="0" xfId="0" applyFill="1" applyAlignment="1">
      <alignment horizontal="left" vertical="center"/>
    </xf>
    <xf numFmtId="164" fontId="15" fillId="3" borderId="4" xfId="9" applyNumberFormat="1" applyFont="1" applyFill="1" applyBorder="1" applyAlignment="1">
      <alignment horizontal="center" vertical="center"/>
    </xf>
    <xf numFmtId="0" fontId="15" fillId="3" borderId="4" xfId="9" applyFont="1" applyFill="1" applyBorder="1" applyAlignment="1">
      <alignment horizontal="left" vertical="center"/>
    </xf>
    <xf numFmtId="14" fontId="16" fillId="3" borderId="3" xfId="4" applyNumberFormat="1" applyFont="1" applyFill="1" applyBorder="1" applyAlignment="1">
      <alignment horizontal="center" vertical="center"/>
    </xf>
    <xf numFmtId="0" fontId="0" fillId="11" borderId="0" xfId="0" applyFill="1" applyAlignment="1">
      <alignment horizontal="center" vertical="center"/>
    </xf>
    <xf numFmtId="0" fontId="1" fillId="7" borderId="0" xfId="9" applyFill="1"/>
    <xf numFmtId="0" fontId="15" fillId="10" borderId="1" xfId="7" applyFont="1" applyFill="1" applyBorder="1" applyAlignment="1">
      <alignment horizontal="center" vertical="center"/>
    </xf>
    <xf numFmtId="0" fontId="15" fillId="10" borderId="2" xfId="7" applyFont="1" applyFill="1" applyBorder="1" applyAlignment="1">
      <alignment horizontal="center" vertical="center"/>
    </xf>
    <xf numFmtId="0" fontId="5" fillId="3" borderId="0" xfId="1" applyFill="1" applyAlignment="1">
      <alignment horizontal="center" vertical="center"/>
    </xf>
    <xf numFmtId="0" fontId="11" fillId="11" borderId="1" xfId="6" applyFont="1" applyFill="1" applyBorder="1" applyAlignment="1">
      <alignment horizontal="center" vertical="center"/>
    </xf>
    <xf numFmtId="0" fontId="11" fillId="11" borderId="2" xfId="6" applyFont="1" applyFill="1" applyBorder="1" applyAlignment="1">
      <alignment horizontal="center" vertical="center"/>
    </xf>
    <xf numFmtId="0" fontId="5" fillId="7" borderId="0" xfId="1" applyFill="1" applyAlignment="1">
      <alignment vertical="center"/>
    </xf>
    <xf numFmtId="0" fontId="5" fillId="7" borderId="0" xfId="1" applyFill="1" applyAlignment="1">
      <alignment horizontal="center" vertical="center"/>
    </xf>
    <xf numFmtId="0" fontId="5" fillId="3" borderId="0" xfId="1" applyFill="1" applyAlignment="1">
      <alignment vertical="center"/>
    </xf>
    <xf numFmtId="0" fontId="0" fillId="3" borderId="0" xfId="0" applyFill="1" applyAlignment="1">
      <alignment vertical="center"/>
    </xf>
    <xf numFmtId="0" fontId="2" fillId="3" borderId="4" xfId="8" applyFont="1" applyFill="1" applyBorder="1" applyAlignment="1">
      <alignment horizontal="center" vertical="center"/>
    </xf>
    <xf numFmtId="3" fontId="4" fillId="3" borderId="4" xfId="8" applyNumberFormat="1" applyFill="1" applyBorder="1" applyAlignment="1">
      <alignment horizontal="right" vertical="center"/>
    </xf>
    <xf numFmtId="0" fontId="0" fillId="3" borderId="0" xfId="0" applyFill="1"/>
    <xf numFmtId="0" fontId="4" fillId="3" borderId="4" xfId="8" applyFill="1" applyBorder="1" applyAlignment="1">
      <alignment horizontal="center" vertical="center"/>
    </xf>
    <xf numFmtId="0" fontId="13" fillId="13" borderId="6" xfId="4" applyFont="1" applyFill="1" applyBorder="1" applyAlignment="1">
      <alignment horizontal="center" vertical="center"/>
    </xf>
    <xf numFmtId="0" fontId="12" fillId="14" borderId="4" xfId="0" applyFont="1" applyFill="1" applyBorder="1" applyAlignment="1">
      <alignment horizontal="center" vertical="center"/>
    </xf>
    <xf numFmtId="3" fontId="12" fillId="14" borderId="4" xfId="0" applyNumberFormat="1" applyFont="1" applyFill="1" applyBorder="1" applyAlignment="1">
      <alignment vertical="center"/>
    </xf>
    <xf numFmtId="0" fontId="12" fillId="6" borderId="6" xfId="0" applyFont="1" applyFill="1" applyBorder="1" applyAlignment="1">
      <alignment horizontal="center" vertical="center"/>
    </xf>
    <xf numFmtId="0" fontId="12" fillId="6" borderId="4" xfId="0" applyFont="1" applyFill="1" applyBorder="1" applyAlignment="1">
      <alignment horizontal="center" vertical="center"/>
    </xf>
    <xf numFmtId="3" fontId="12" fillId="6" borderId="4" xfId="0" applyNumberFormat="1" applyFont="1" applyFill="1" applyBorder="1" applyAlignment="1">
      <alignment vertical="center"/>
    </xf>
    <xf numFmtId="0" fontId="0" fillId="3" borderId="4" xfId="0" applyFill="1" applyBorder="1" applyAlignment="1">
      <alignment horizontal="center" vertical="center"/>
    </xf>
    <xf numFmtId="3" fontId="0" fillId="3" borderId="4" xfId="0" applyNumberFormat="1" applyFill="1" applyBorder="1" applyAlignment="1">
      <alignment vertical="center"/>
    </xf>
    <xf numFmtId="0" fontId="0" fillId="16" borderId="0" xfId="0" applyFill="1" applyAlignment="1">
      <alignment horizontal="center" vertical="center"/>
    </xf>
    <xf numFmtId="0" fontId="0" fillId="3" borderId="4" xfId="0" applyFill="1" applyBorder="1" applyAlignment="1">
      <alignment horizontal="left" vertical="center"/>
    </xf>
    <xf numFmtId="3" fontId="0" fillId="3" borderId="4" xfId="0" applyNumberFormat="1" applyFill="1" applyBorder="1" applyAlignment="1">
      <alignment horizontal="right" vertical="center"/>
    </xf>
    <xf numFmtId="164" fontId="0" fillId="3" borderId="4" xfId="10" applyNumberFormat="1" applyFont="1" applyFill="1" applyBorder="1" applyAlignment="1">
      <alignment horizontal="center" vertical="center"/>
    </xf>
    <xf numFmtId="0" fontId="12" fillId="17" borderId="0" xfId="0" applyFont="1" applyFill="1" applyAlignment="1">
      <alignment horizontal="center" vertical="center"/>
    </xf>
    <xf numFmtId="0" fontId="12" fillId="15" borderId="4" xfId="0" applyFont="1" applyFill="1" applyBorder="1" applyAlignment="1">
      <alignment horizontal="center" vertical="center"/>
    </xf>
    <xf numFmtId="164" fontId="12" fillId="15" borderId="4" xfId="10" applyNumberFormat="1" applyFont="1" applyFill="1" applyBorder="1" applyAlignment="1">
      <alignment horizontal="center" vertical="center"/>
    </xf>
    <xf numFmtId="0" fontId="0" fillId="9" borderId="0" xfId="0" applyFill="1" applyAlignment="1">
      <alignment vertical="center"/>
    </xf>
    <xf numFmtId="0" fontId="5" fillId="3" borderId="0" xfId="1" applyFill="1"/>
    <xf numFmtId="0" fontId="5" fillId="3" borderId="0" xfId="1" quotePrefix="1" applyFill="1"/>
    <xf numFmtId="0" fontId="7" fillId="3" borderId="4" xfId="4" quotePrefix="1" applyNumberFormat="1" applyFont="1" applyFill="1" applyBorder="1" applyAlignment="1">
      <alignment horizontal="left" vertical="center"/>
    </xf>
    <xf numFmtId="0" fontId="7" fillId="3" borderId="7" xfId="4" quotePrefix="1" applyNumberFormat="1" applyFont="1" applyFill="1" applyBorder="1" applyAlignment="1">
      <alignment horizontal="center" vertical="center"/>
    </xf>
    <xf numFmtId="0" fontId="8" fillId="3" borderId="4" xfId="1" applyFont="1" applyFill="1" applyBorder="1" applyAlignment="1">
      <alignment horizontal="left" vertical="center"/>
    </xf>
    <xf numFmtId="0" fontId="8" fillId="3" borderId="7" xfId="1" applyFont="1" applyFill="1" applyBorder="1" applyAlignment="1">
      <alignment horizontal="center" vertical="center"/>
    </xf>
    <xf numFmtId="0" fontId="8" fillId="3" borderId="10" xfId="1" applyFont="1" applyFill="1" applyBorder="1" applyAlignment="1">
      <alignment horizontal="center" vertical="center"/>
    </xf>
    <xf numFmtId="0" fontId="8" fillId="3" borderId="12" xfId="1" applyFont="1" applyFill="1" applyBorder="1" applyAlignment="1">
      <alignment horizontal="left" vertical="center"/>
    </xf>
    <xf numFmtId="0" fontId="8" fillId="3" borderId="9" xfId="1" applyFont="1" applyFill="1" applyBorder="1" applyAlignment="1">
      <alignment horizontal="center" vertical="center"/>
    </xf>
    <xf numFmtId="0" fontId="8" fillId="3" borderId="4" xfId="4" applyNumberFormat="1" applyFont="1" applyFill="1" applyBorder="1" applyAlignment="1">
      <alignment horizontal="center" vertical="center"/>
    </xf>
    <xf numFmtId="0" fontId="8" fillId="3" borderId="7" xfId="4" quotePrefix="1" applyNumberFormat="1" applyFont="1" applyFill="1" applyBorder="1" applyAlignment="1">
      <alignment horizontal="center" vertical="center"/>
    </xf>
    <xf numFmtId="0" fontId="7" fillId="3" borderId="10" xfId="4" quotePrefix="1" applyNumberFormat="1" applyFont="1" applyFill="1" applyBorder="1" applyAlignment="1">
      <alignment horizontal="center" vertical="center"/>
    </xf>
    <xf numFmtId="0" fontId="8" fillId="3" borderId="12" xfId="4" applyNumberFormat="1" applyFont="1" applyFill="1" applyBorder="1" applyAlignment="1">
      <alignment horizontal="center" vertical="center"/>
    </xf>
    <xf numFmtId="0" fontId="8" fillId="3" borderId="9" xfId="4" quotePrefix="1" applyNumberFormat="1" applyFont="1" applyFill="1" applyBorder="1" applyAlignment="1">
      <alignment horizontal="center" vertical="center"/>
    </xf>
    <xf numFmtId="0" fontId="10" fillId="8" borderId="1" xfId="7" applyFill="1" applyBorder="1" applyAlignment="1">
      <alignment horizontal="center" vertical="center"/>
    </xf>
    <xf numFmtId="0" fontId="10" fillId="8" borderId="2" xfId="7" applyFill="1" applyBorder="1" applyAlignment="1">
      <alignment horizontal="center" vertical="center"/>
    </xf>
    <xf numFmtId="0" fontId="10" fillId="8" borderId="11" xfId="7" applyFill="1" applyBorder="1" applyAlignment="1">
      <alignment horizontal="center" vertical="center"/>
    </xf>
    <xf numFmtId="0" fontId="21" fillId="9" borderId="1" xfId="6" applyFont="1" applyFill="1" applyBorder="1" applyAlignment="1">
      <alignment horizontal="center" vertical="center"/>
    </xf>
    <xf numFmtId="0" fontId="21" fillId="9" borderId="2" xfId="6" applyFont="1" applyFill="1" applyBorder="1" applyAlignment="1">
      <alignment horizontal="center" vertical="center"/>
    </xf>
    <xf numFmtId="0" fontId="21" fillId="9" borderId="11" xfId="6" applyFont="1" applyFill="1" applyBorder="1" applyAlignment="1">
      <alignment horizontal="center" vertical="center"/>
    </xf>
    <xf numFmtId="0" fontId="18" fillId="16" borderId="5" xfId="3" applyFont="1" applyFill="1" applyBorder="1" applyAlignment="1">
      <alignment horizontal="center" vertical="center"/>
    </xf>
    <xf numFmtId="0" fontId="17" fillId="3" borderId="0" xfId="9" applyFont="1" applyFill="1" applyAlignment="1">
      <alignment vertical="center"/>
    </xf>
    <xf numFmtId="3" fontId="0" fillId="8" borderId="0" xfId="0" applyNumberFormat="1" applyFill="1" applyAlignment="1">
      <alignment vertical="center"/>
    </xf>
    <xf numFmtId="0" fontId="7" fillId="13" borderId="3" xfId="4" applyNumberFormat="1" applyFont="1" applyFill="1" applyBorder="1" applyAlignment="1">
      <alignment horizontal="center" vertical="center"/>
    </xf>
    <xf numFmtId="0" fontId="7" fillId="13" borderId="8" xfId="4" applyNumberFormat="1" applyFont="1" applyFill="1" applyBorder="1" applyAlignment="1">
      <alignment horizontal="center" vertical="center"/>
    </xf>
    <xf numFmtId="0" fontId="7" fillId="13" borderId="7" xfId="4" applyNumberFormat="1" applyFont="1" applyFill="1" applyBorder="1" applyAlignment="1">
      <alignment horizontal="center" vertical="center"/>
    </xf>
    <xf numFmtId="0" fontId="7" fillId="13" borderId="4" xfId="4" applyNumberFormat="1" applyFont="1" applyFill="1" applyBorder="1" applyAlignment="1">
      <alignment horizontal="center" vertical="center"/>
    </xf>
    <xf numFmtId="0" fontId="11" fillId="11" borderId="11" xfId="6" applyFont="1" applyFill="1" applyBorder="1" applyAlignment="1">
      <alignment horizontal="center" vertical="center"/>
    </xf>
    <xf numFmtId="0" fontId="7" fillId="13" borderId="10" xfId="4" quotePrefix="1" applyNumberFormat="1" applyFont="1" applyFill="1" applyBorder="1" applyAlignment="1">
      <alignment horizontal="center" vertical="center"/>
    </xf>
    <xf numFmtId="14" fontId="7" fillId="3" borderId="12" xfId="4" quotePrefix="1" applyNumberFormat="1" applyFont="1" applyFill="1" applyBorder="1" applyAlignment="1">
      <alignment horizontal="center" vertical="center"/>
    </xf>
    <xf numFmtId="0" fontId="7" fillId="13" borderId="12" xfId="4" quotePrefix="1" applyNumberFormat="1" applyFont="1" applyFill="1" applyBorder="1" applyAlignment="1">
      <alignment horizontal="center" vertical="center"/>
    </xf>
    <xf numFmtId="164" fontId="7" fillId="3" borderId="9" xfId="5" quotePrefix="1" applyNumberFormat="1" applyFont="1" applyFill="1" applyBorder="1" applyAlignment="1">
      <alignment horizontal="center" vertical="center"/>
    </xf>
    <xf numFmtId="0" fontId="0" fillId="7" borderId="0" xfId="0" applyFill="1"/>
    <xf numFmtId="0" fontId="15" fillId="3" borderId="7" xfId="9" applyFont="1" applyFill="1" applyBorder="1" applyAlignment="1">
      <alignment horizontal="left" vertical="center"/>
    </xf>
    <xf numFmtId="0" fontId="7" fillId="3" borderId="12" xfId="4" applyNumberFormat="1" applyFont="1" applyFill="1" applyBorder="1" applyAlignment="1">
      <alignment horizontal="left" vertical="center"/>
    </xf>
    <xf numFmtId="0" fontId="8" fillId="3" borderId="12" xfId="4" quotePrefix="1" applyNumberFormat="1" applyFont="1" applyFill="1" applyBorder="1" applyAlignment="1">
      <alignment horizontal="left" vertical="center"/>
    </xf>
    <xf numFmtId="0" fontId="7" fillId="3" borderId="4" xfId="4" applyNumberFormat="1" applyFont="1" applyFill="1" applyBorder="1" applyAlignment="1">
      <alignment horizontal="left" vertical="center"/>
    </xf>
    <xf numFmtId="0" fontId="8" fillId="3" borderId="4" xfId="4" applyNumberFormat="1" applyFont="1" applyFill="1" applyBorder="1" applyAlignment="1">
      <alignment horizontal="left" vertical="center"/>
    </xf>
    <xf numFmtId="164" fontId="8" fillId="3" borderId="7" xfId="5" applyNumberFormat="1" applyFont="1" applyFill="1" applyBorder="1" applyAlignment="1">
      <alignment horizontal="center" vertical="center"/>
    </xf>
    <xf numFmtId="3" fontId="0" fillId="11" borderId="0" xfId="0" applyNumberFormat="1" applyFill="1" applyAlignment="1">
      <alignment horizontal="right" vertical="center"/>
    </xf>
    <xf numFmtId="3" fontId="0" fillId="3" borderId="4" xfId="0" applyNumberFormat="1" applyFill="1" applyBorder="1" applyAlignment="1">
      <alignment horizontal="center" vertical="center"/>
    </xf>
    <xf numFmtId="0" fontId="0" fillId="3" borderId="3" xfId="0" applyFill="1" applyBorder="1" applyAlignment="1">
      <alignment horizontal="center" vertical="center"/>
    </xf>
    <xf numFmtId="3" fontId="0" fillId="3" borderId="3" xfId="0" applyNumberFormat="1" applyFill="1" applyBorder="1" applyAlignment="1">
      <alignment horizontal="right" vertical="center"/>
    </xf>
    <xf numFmtId="0" fontId="0" fillId="19" borderId="4" xfId="0" applyFill="1" applyBorder="1" applyAlignment="1">
      <alignment horizontal="center" vertical="center"/>
    </xf>
    <xf numFmtId="3" fontId="0" fillId="19" borderId="4" xfId="0" applyNumberFormat="1" applyFill="1" applyBorder="1" applyAlignment="1">
      <alignment horizontal="right" vertical="center"/>
    </xf>
    <xf numFmtId="164" fontId="0" fillId="18" borderId="0" xfId="0" applyNumberFormat="1" applyFill="1" applyAlignment="1">
      <alignment horizontal="center" vertical="center"/>
    </xf>
    <xf numFmtId="164" fontId="0" fillId="9" borderId="0" xfId="0" applyNumberFormat="1" applyFill="1" applyAlignment="1">
      <alignment vertical="center"/>
    </xf>
    <xf numFmtId="14" fontId="7" fillId="3" borderId="4" xfId="4" applyNumberFormat="1" applyFont="1" applyFill="1" applyBorder="1" applyAlignment="1">
      <alignment horizontal="center" vertical="center"/>
    </xf>
    <xf numFmtId="0" fontId="7" fillId="13" borderId="10" xfId="4" applyNumberFormat="1" applyFont="1" applyFill="1" applyBorder="1" applyAlignment="1">
      <alignment horizontal="center" vertical="center"/>
    </xf>
    <xf numFmtId="14" fontId="7" fillId="3" borderId="12" xfId="4" applyNumberFormat="1" applyFont="1" applyFill="1" applyBorder="1" applyAlignment="1">
      <alignment horizontal="center" vertical="center"/>
    </xf>
    <xf numFmtId="164" fontId="8" fillId="3" borderId="9" xfId="5" applyNumberFormat="1" applyFont="1" applyFill="1" applyBorder="1" applyAlignment="1">
      <alignment horizontal="center" vertical="center"/>
    </xf>
    <xf numFmtId="0" fontId="0" fillId="19" borderId="5" xfId="0" applyFill="1" applyBorder="1" applyAlignment="1">
      <alignment horizontal="center" vertical="center"/>
    </xf>
    <xf numFmtId="0" fontId="0" fillId="19" borderId="8" xfId="0" applyFill="1" applyBorder="1" applyAlignment="1">
      <alignment horizontal="center" vertical="center"/>
    </xf>
    <xf numFmtId="0" fontId="0" fillId="19" borderId="13" xfId="0" applyFill="1" applyBorder="1" applyAlignment="1">
      <alignment horizontal="center" vertical="center"/>
    </xf>
    <xf numFmtId="3" fontId="0" fillId="19" borderId="5" xfId="0" applyNumberFormat="1" applyFill="1" applyBorder="1" applyAlignment="1">
      <alignment horizontal="right" vertical="center"/>
    </xf>
    <xf numFmtId="3" fontId="0" fillId="19" borderId="8" xfId="0" applyNumberFormat="1" applyFill="1" applyBorder="1" applyAlignment="1">
      <alignment horizontal="right" vertical="center"/>
    </xf>
    <xf numFmtId="3" fontId="0" fillId="19" borderId="13" xfId="0" applyNumberFormat="1" applyFill="1" applyBorder="1" applyAlignment="1">
      <alignment horizontal="right" vertical="center"/>
    </xf>
    <xf numFmtId="14" fontId="16" fillId="3" borderId="10" xfId="4" applyNumberFormat="1" applyFont="1" applyFill="1" applyBorder="1" applyAlignment="1">
      <alignment horizontal="center" vertical="center"/>
    </xf>
    <xf numFmtId="0" fontId="15" fillId="3" borderId="9" xfId="9" applyFont="1" applyFill="1" applyBorder="1" applyAlignment="1">
      <alignment horizontal="left" vertical="center"/>
    </xf>
    <xf numFmtId="0" fontId="15" fillId="3" borderId="12" xfId="9" applyFont="1" applyFill="1" applyBorder="1" applyAlignment="1">
      <alignment horizontal="left" vertical="center"/>
    </xf>
    <xf numFmtId="164" fontId="15" fillId="3" borderId="12" xfId="9" applyNumberFormat="1" applyFont="1" applyFill="1" applyBorder="1" applyAlignment="1">
      <alignment horizontal="center" vertical="center"/>
    </xf>
    <xf numFmtId="3" fontId="0" fillId="18" borderId="0" xfId="0" applyNumberFormat="1" applyFill="1" applyAlignment="1">
      <alignment horizontal="right" vertical="center"/>
    </xf>
    <xf numFmtId="0" fontId="22" fillId="20" borderId="14" xfId="11" applyFont="1" applyBorder="1" applyAlignment="1">
      <alignment horizontal="center" vertical="center"/>
    </xf>
    <xf numFmtId="3" fontId="22" fillId="20" borderId="14" xfId="11" applyNumberFormat="1" applyFont="1" applyBorder="1" applyAlignment="1">
      <alignment horizontal="right" vertical="center"/>
    </xf>
    <xf numFmtId="0" fontId="17" fillId="3" borderId="0" xfId="9" applyFont="1" applyFill="1" applyAlignment="1">
      <alignment horizontal="center" vertical="center"/>
    </xf>
    <xf numFmtId="0" fontId="17" fillId="3" borderId="0" xfId="9" applyFont="1" applyFill="1" applyAlignment="1">
      <alignment horizontal="left" vertical="center"/>
    </xf>
    <xf numFmtId="0" fontId="18" fillId="11" borderId="5" xfId="3" applyFont="1" applyFill="1" applyBorder="1" applyAlignment="1">
      <alignment horizontal="center" vertical="center"/>
    </xf>
    <xf numFmtId="0" fontId="18" fillId="16" borderId="5" xfId="3" applyFont="1" applyFill="1" applyBorder="1" applyAlignment="1">
      <alignment horizontal="center" vertical="center"/>
    </xf>
    <xf numFmtId="0" fontId="18" fillId="12" borderId="0" xfId="4" applyFont="1" applyFill="1" applyAlignment="1">
      <alignment horizontal="center" vertical="center"/>
    </xf>
    <xf numFmtId="0" fontId="18" fillId="15" borderId="0" xfId="4" applyFont="1" applyFill="1" applyAlignment="1">
      <alignment horizontal="center" vertical="center"/>
    </xf>
    <xf numFmtId="0" fontId="19" fillId="8" borderId="0" xfId="1" applyFont="1" applyFill="1" applyAlignment="1">
      <alignment horizontal="center" vertical="center"/>
    </xf>
    <xf numFmtId="0" fontId="20" fillId="9" borderId="0" xfId="1" applyFont="1" applyFill="1" applyAlignment="1">
      <alignment horizontal="center" vertical="center"/>
    </xf>
  </cellXfs>
  <cellStyles count="12">
    <cellStyle name="20% - Accent3" xfId="8" builtinId="38"/>
    <cellStyle name="20% - Accent3 2" xfId="4" xr:uid="{BF876CE2-789B-429A-B2AD-A2DFD51BA19D}"/>
    <cellStyle name="Accent1" xfId="11" builtinId="29"/>
    <cellStyle name="Bad" xfId="7" builtinId="27"/>
    <cellStyle name="Comma" xfId="10" builtinId="3"/>
    <cellStyle name="Comma 2" xfId="2" xr:uid="{F85F9100-D62F-48B0-AA1F-791D07C2185E}"/>
    <cellStyle name="Comma 2 2" xfId="5" xr:uid="{717A602E-A978-49DE-A88F-464ACA247622}"/>
    <cellStyle name="Good" xfId="6" builtinId="26"/>
    <cellStyle name="Normal" xfId="0" builtinId="0"/>
    <cellStyle name="Normal 2" xfId="1" xr:uid="{208944AA-4F29-43BE-BDC4-16AE8CE98CF6}"/>
    <cellStyle name="Normal 2 2" xfId="3" xr:uid="{603230AC-EF3B-40EA-8FAA-9DB7B69A2A54}"/>
    <cellStyle name="Normal 2 3" xfId="9" xr:uid="{A0CE373A-7509-4A3B-81BC-46DCC017C3B0}"/>
  </cellStyles>
  <dxfs count="115">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theme="0" tint="-4.9989318521683403E-2"/>
        </left>
        <right/>
        <top style="thin">
          <color theme="0" tint="-4.9989318521683403E-2"/>
        </top>
        <bottom style="thin">
          <color theme="0" tint="-4.9989318521683403E-2"/>
        </bottom>
        <vertical style="thin">
          <color theme="0" tint="-4.9989318521683403E-2"/>
        </vertical>
        <horizontal style="thin">
          <color theme="0" tint="-4.9989318521683403E-2"/>
        </horizontal>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top style="thin">
          <color theme="0" tint="-4.9989318521683403E-2"/>
        </top>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fill>
        <patternFill patternType="solid">
          <fgColor indexed="64"/>
          <bgColor theme="0"/>
        </patternFill>
      </fill>
      <alignment horizontal="center" vertical="center" textRotation="0" wrapText="0" indent="0" justifyLastLine="0" shrinkToFit="0" readingOrder="0"/>
    </dxf>
    <dxf>
      <border>
        <bottom style="thin">
          <color theme="0" tint="-4.9989318521683403E-2"/>
        </bottom>
      </border>
    </dxf>
    <dxf>
      <font>
        <strike val="0"/>
        <outline val="0"/>
        <shadow val="0"/>
        <u val="none"/>
        <vertAlign val="baseline"/>
        <sz val="11"/>
        <color theme="9" tint="-0.249977111117893"/>
        <name val="Calibri"/>
        <family val="2"/>
        <scheme val="none"/>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theme="0" tint="-4.9989318521683403E-2"/>
        </left>
        <right/>
        <top style="thin">
          <color theme="0" tint="-4.9989318521683403E-2"/>
        </top>
        <bottom style="thin">
          <color theme="0" tint="-4.9989318521683403E-2"/>
        </bottom>
        <vertical style="thin">
          <color theme="0" tint="-4.9989318521683403E-2"/>
        </vertical>
        <horizontal style="thin">
          <color theme="0" tint="-4.9989318521683403E-2"/>
        </horizontal>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top style="thin">
          <color theme="0" tint="-4.9989318521683403E-2"/>
        </top>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fill>
        <patternFill patternType="solid">
          <fgColor indexed="64"/>
          <bgColor theme="0"/>
        </patternFill>
      </fill>
      <alignment horizontal="center" vertical="center" textRotation="0" wrapText="0" indent="0" justifyLastLine="0" shrinkToFit="0" readingOrder="0"/>
    </dxf>
    <dxf>
      <border>
        <bottom style="thin">
          <color theme="0" tint="-4.9989318521683403E-2"/>
        </bottom>
      </border>
    </dxf>
    <dxf>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fill>
        <patternFill>
          <bgColor theme="0"/>
        </patternFill>
      </fill>
    </dxf>
    <dxf>
      <border>
        <horizontal style="thin">
          <color theme="0" tint="-4.9989318521683403E-2"/>
        </horizontal>
      </border>
    </dxf>
    <dxf>
      <border>
        <horizontal style="thin">
          <color theme="0" tint="-4.9989318521683403E-2"/>
        </horizontal>
      </border>
    </dxf>
    <dxf>
      <fill>
        <patternFill>
          <fgColor theme="0"/>
        </patternFill>
      </fill>
    </dxf>
    <dxf>
      <fill>
        <patternFill>
          <fgColor theme="0"/>
        </patternFill>
      </fill>
    </dxf>
    <dxf>
      <alignment horizontal="right"/>
    </dxf>
    <dxf>
      <numFmt numFmtId="3" formatCode="#,##0"/>
    </dxf>
    <dxf>
      <fill>
        <patternFill patternType="solid">
          <fgColor indexed="64"/>
          <bgColor theme="9" tint="0.59999389629810485"/>
        </patternFill>
      </fill>
      <alignment horizontal="center" vertical="center"/>
    </dxf>
    <dxf>
      <fill>
        <patternFill patternType="solid">
          <fgColor indexed="64"/>
          <bgColor theme="9" tint="0.59999389629810485"/>
        </patternFill>
      </fill>
      <alignment horizontal="center" vertical="center"/>
    </dxf>
    <dxf>
      <fill>
        <patternFill patternType="solid">
          <fgColor indexed="64"/>
          <bgColor theme="9" tint="0.59999389629810485"/>
        </patternFill>
      </fill>
      <alignment horizontal="center" vertical="center"/>
    </dxf>
    <dxf>
      <fill>
        <patternFill patternType="solid">
          <fgColor indexed="64"/>
          <bgColor theme="9" tint="0.59999389629810485"/>
        </patternFill>
      </fill>
      <alignment horizontal="center" vertical="center"/>
    </dxf>
    <dxf>
      <fill>
        <patternFill patternType="solid">
          <fgColor indexed="64"/>
          <bgColor theme="9" tint="0.59999389629810485"/>
        </patternFill>
      </fill>
      <alignment horizontal="center" vertical="center"/>
    </dxf>
    <dxf>
      <fill>
        <patternFill patternType="solid">
          <fgColor indexed="64"/>
          <bgColor theme="9" tint="0.59999389629810485"/>
        </patternFill>
      </fill>
      <alignment horizontal="center" vertical="center"/>
    </dxf>
    <dxf>
      <alignment horizontal="right"/>
    </dxf>
    <dxf>
      <fill>
        <patternFill>
          <bgColor theme="0"/>
        </patternFill>
      </fill>
    </dxf>
    <dxf>
      <fill>
        <patternFill>
          <bgColor theme="0"/>
        </patternFill>
      </fill>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fgColor theme="5" tint="0.79998168889431442"/>
          <bgColor theme="5" tint="0.59999389629810485"/>
        </patternFill>
      </fill>
      <alignment horizontal="center"/>
    </dxf>
    <dxf>
      <fill>
        <patternFill>
          <fgColor theme="0"/>
        </patternFill>
      </fill>
    </dxf>
    <dxf>
      <fill>
        <patternFill>
          <fgColor theme="0"/>
        </patternFill>
      </fill>
    </dxf>
    <dxf>
      <numFmt numFmtId="3" formatCode="#,##0"/>
      <fill>
        <patternFill>
          <fgColor theme="9" tint="0.59999389629810485"/>
        </patternFill>
      </fill>
      <alignment horizontal="right"/>
    </dxf>
    <dxf>
      <fill>
        <patternFill patternType="solid">
          <fgColor indexed="64"/>
          <bgColor theme="5" tint="0.59999389629810485"/>
        </patternFill>
      </fill>
      <alignment horizontal="center" vertical="center"/>
    </dxf>
    <dxf>
      <fill>
        <patternFill patternType="solid">
          <fgColor indexed="64"/>
          <bgColor theme="5" tint="0.59999389629810485"/>
        </patternFill>
      </fill>
      <alignment horizontal="center" vertical="center"/>
    </dxf>
    <dxf>
      <fill>
        <patternFill patternType="solid">
          <fgColor indexed="64"/>
          <bgColor theme="5" tint="0.59999389629810485"/>
        </patternFill>
      </fill>
      <alignment horizontal="center" vertical="center"/>
    </dxf>
    <dxf>
      <fill>
        <patternFill patternType="solid">
          <fgColor indexed="64"/>
          <bgColor theme="5" tint="0.59999389629810485"/>
        </patternFill>
      </fill>
      <alignment horizontal="center" vertical="center"/>
    </dxf>
    <dxf>
      <fill>
        <patternFill patternType="solid">
          <fgColor indexed="64"/>
          <bgColor theme="5" tint="0.59999389629810485"/>
        </patternFill>
      </fill>
      <alignment horizontal="center" vertical="center"/>
    </dxf>
    <dxf>
      <fill>
        <patternFill patternType="solid">
          <fgColor indexed="64"/>
          <bgColor theme="5" tint="0.59999389629810485"/>
        </patternFill>
      </fill>
      <alignment horizontal="center" vertical="center"/>
    </dxf>
    <dxf>
      <border>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alignment horizontal="right"/>
    </dxf>
    <dxf>
      <numFmt numFmtId="3" formatCode="#,##0"/>
    </dxf>
    <dxf>
      <alignment horizontal="center"/>
    </dxf>
    <dxf>
      <alignment horizontal="left"/>
    </dxf>
    <dxf>
      <fill>
        <patternFill patternType="solid">
          <fgColor indexed="64"/>
          <bgColor theme="0"/>
        </patternFill>
      </fill>
      <alignment horizontal="center" vertical="center"/>
    </dxf>
    <dxf>
      <fill>
        <patternFill patternType="solid">
          <fgColor indexed="64"/>
          <bgColor theme="0"/>
        </patternFill>
      </fill>
      <alignment horizontal="center" vertical="center"/>
    </dxf>
    <dxf>
      <fill>
        <patternFill patternType="solid">
          <fgColor indexed="64"/>
          <bgColor theme="9" tint="0.79998168889431442"/>
        </patternFill>
      </fill>
      <alignment horizontal="center" vertical="center"/>
    </dxf>
    <dxf>
      <fill>
        <patternFill patternType="solid">
          <fgColor indexed="64"/>
          <bgColor theme="9" tint="0.79998168889431442"/>
        </patternFill>
      </fill>
      <alignment horizontal="center" vertical="center"/>
    </dxf>
    <dxf>
      <numFmt numFmtId="3" formatCode="#,##0"/>
    </dxf>
    <dxf>
      <fill>
        <patternFill patternType="solid">
          <fgColor indexed="64"/>
          <bgColor theme="9" tint="0.79998168889431442"/>
        </patternFill>
      </fill>
      <alignment vertical="center"/>
    </dxf>
    <dxf>
      <fill>
        <patternFill patternType="solid">
          <fgColor indexed="64"/>
          <bgColor theme="9" tint="0.79998168889431442"/>
        </patternFill>
      </fill>
      <alignment vertical="center"/>
    </dxf>
    <dxf>
      <numFmt numFmtId="164" formatCode="_(* #,##0_);_(* \(#,##0\);_(* &quot;-&quot;??_);_(@_)"/>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numFmt numFmtId="3" formatCode="#,##0"/>
      <fill>
        <patternFill patternType="solid">
          <fgColor indexed="64"/>
          <bgColor theme="0"/>
        </patternFill>
      </fill>
      <alignment vertical="center"/>
    </dxf>
    <dxf>
      <fill>
        <patternFill patternType="solid">
          <fgColor indexed="64"/>
          <bgColor theme="0"/>
        </patternFill>
      </fill>
      <alignment vertical="center"/>
    </dxf>
    <dxf>
      <fill>
        <patternFill patternType="solid">
          <fgColor indexed="64"/>
          <bgColor theme="9" tint="0.79998168889431442"/>
        </patternFill>
      </fill>
      <alignment vertical="center"/>
    </dxf>
    <dxf>
      <fill>
        <patternFill patternType="solid">
          <fgColor indexed="64"/>
          <bgColor theme="9" tint="0.79998168889431442"/>
        </patternFill>
      </fill>
      <alignment vertical="center"/>
    </dxf>
    <dxf>
      <fill>
        <patternFill patternType="solid">
          <fgColor indexed="64"/>
          <bgColor theme="9" tint="0.79998168889431442"/>
        </patternFill>
      </fill>
      <alignment vertical="center"/>
    </dxf>
    <dxf>
      <fill>
        <patternFill patternType="solid">
          <fgColor indexed="64"/>
          <bgColor theme="9" tint="0.79998168889431442"/>
        </patternFill>
      </fill>
      <alignment vertical="center"/>
    </dxf>
    <dxf>
      <numFmt numFmtId="164" formatCode="_(* #,##0_);_(* \(#,##0\);_(* &quot;-&quot;??_);_(@_)"/>
    </dxf>
    <dxf>
      <fill>
        <patternFill>
          <fgColor indexed="64"/>
          <bgColor theme="5" tint="0.79998168889431442"/>
        </patternFill>
      </fill>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alignment horizontal="right"/>
    </dxf>
    <dxf>
      <alignment horizontal="center"/>
    </dxf>
    <dxf>
      <fill>
        <patternFill patternType="solid">
          <fgColor indexed="64"/>
          <bgColor theme="0"/>
        </patternFill>
      </fill>
      <alignment horizontal="center" vertical="center"/>
    </dxf>
    <dxf>
      <fill>
        <patternFill patternType="solid">
          <fgColor indexed="64"/>
          <bgColor theme="0"/>
        </patternFill>
      </fill>
      <alignment horizontal="center" vertical="center"/>
    </dxf>
    <dxf>
      <numFmt numFmtId="3" formatCode="#,##0"/>
    </dxf>
    <dxf>
      <fill>
        <patternFill patternType="solid">
          <fgColor indexed="64"/>
          <bgColor theme="5" tint="0.79998168889431442"/>
        </patternFill>
      </fill>
      <alignment horizontal="center" vertical="center"/>
    </dxf>
    <dxf>
      <fill>
        <patternFill patternType="solid">
          <fgColor indexed="64"/>
          <bgColor theme="5" tint="0.79998168889431442"/>
        </patternFill>
      </fill>
      <alignment horizontal="center" vertical="center"/>
    </dxf>
    <dxf>
      <fill>
        <patternFill>
          <fgColor theme="5" tint="0.79998168889431442"/>
        </patternFill>
      </fill>
      <alignment horizontal="center"/>
    </dxf>
    <dxf>
      <fill>
        <patternFill>
          <fgColor theme="5" tint="0.79998168889431442"/>
        </patternFill>
      </fill>
      <alignment horizontal="center"/>
    </dxf>
    <dxf>
      <fill>
        <patternFill patternType="solid">
          <fgColor indexed="64"/>
          <bgColor theme="5" tint="0.59999389629810485"/>
        </patternFill>
      </fill>
      <alignment vertical="center"/>
    </dxf>
    <dxf>
      <fill>
        <patternFill patternType="solid">
          <fgColor indexed="64"/>
          <bgColor theme="5" tint="0.59999389629810485"/>
        </patternFill>
      </fill>
      <alignment vertical="cent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alignment horizontal="left"/>
    </dxf>
    <dxf>
      <alignment horizontal="center"/>
    </dxf>
    <dxf>
      <fill>
        <patternFill patternType="solid">
          <fgColor indexed="64"/>
          <bgColor theme="0"/>
        </patternFill>
      </fill>
      <alignment vertical="center"/>
    </dxf>
    <dxf>
      <fill>
        <patternFill patternType="solid">
          <fgColor indexed="64"/>
          <bgColor theme="0"/>
        </patternFill>
      </fill>
      <alignment vertical="center"/>
    </dxf>
    <dxf>
      <numFmt numFmtId="3" formatCode="#,##0"/>
    </dxf>
    <dxf>
      <fill>
        <patternFill patternType="solid">
          <fgColor indexed="64"/>
          <bgColor theme="5" tint="0.79998168889431442"/>
        </patternFill>
      </fill>
      <alignment vertical="center"/>
    </dxf>
    <dxf>
      <fill>
        <patternFill patternType="solid">
          <fgColor indexed="64"/>
          <bgColor theme="5" tint="0.79998168889431442"/>
        </patternFill>
      </fill>
      <alignment vertical="center"/>
    </dxf>
    <dxf>
      <fill>
        <patternFill patternType="solid">
          <fgColor indexed="64"/>
          <bgColor theme="5" tint="0.79998168889431442"/>
        </patternFill>
      </fill>
      <alignment horizontal="left" vertical="center"/>
    </dxf>
    <dxf>
      <fill>
        <patternFill patternType="solid">
          <fgColor indexed="64"/>
          <bgColor theme="5" tint="0.79998168889431442"/>
        </patternFill>
      </fill>
      <alignment horizontal="left" vertical="center"/>
    </dxf>
    <dxf>
      <font>
        <color theme="1" tint="0.249977111117893"/>
      </font>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outline="0">
        <left style="thin">
          <color theme="0" tint="-4.9989318521683403E-2"/>
        </left>
        <right/>
        <top style="thin">
          <color theme="0" tint="-4.9989318521683403E-2"/>
        </top>
        <bottom style="thin">
          <color theme="0" tint="-4.9989318521683403E-2"/>
        </bottom>
      </border>
    </dxf>
    <dxf>
      <font>
        <color theme="1" tint="0.249977111117893"/>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border>
    </dxf>
    <dxf>
      <font>
        <color theme="1" tint="0.249977111117893"/>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color theme="1" tint="0.249977111117893"/>
      </font>
      <numFmt numFmtId="165" formatCode="d/m/yyyy"/>
      <fill>
        <patternFill patternType="solid">
          <fgColor indexed="64"/>
          <bgColor theme="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top style="thin">
          <color theme="0" tint="-4.9989318521683403E-2"/>
        </top>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border>
    </dxf>
    <dxf>
      <border>
        <bottom style="thin">
          <color theme="0" tint="-4.9989318521683403E-2"/>
        </bottom>
      </border>
    </dxf>
    <dxf>
      <font>
        <b/>
        <i val="0"/>
        <strike val="0"/>
        <condense val="0"/>
        <extend val="0"/>
        <outline val="0"/>
        <shadow val="0"/>
        <u val="none"/>
        <vertAlign val="baseline"/>
        <sz val="11"/>
        <color theme="1"/>
        <name val="Calibri"/>
        <family val="2"/>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style="thin">
          <color theme="0" tint="-4.9989318521683403E-2"/>
        </horizontal>
      </border>
    </dxf>
    <dxf>
      <font>
        <color theme="1" tint="0.14999847407452621"/>
      </font>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1" tint="0.14999847407452621"/>
      </font>
      <fill>
        <patternFill patternType="solid">
          <fgColor indexed="64"/>
          <bgColor theme="0"/>
        </patternFill>
      </fill>
      <alignment horizontal="left"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4.9989318521683403E-2"/>
        </right>
        <top style="thin">
          <color theme="0" tint="-4.9989318521683403E-2"/>
        </top>
        <bottom style="thin">
          <color theme="0" tint="-4.9989318521683403E-2"/>
        </bottom>
      </border>
    </dxf>
    <dxf>
      <font>
        <color theme="1" tint="0.14999847407452621"/>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4.9989318521683403E-2"/>
        </left>
        <right/>
        <top style="thin">
          <color theme="0" tint="-4.9989318521683403E-2"/>
        </top>
        <bottom style="thin">
          <color theme="0" tint="-4.9989318521683403E-2"/>
        </bottom>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4.9989318521683403E-2"/>
        </left>
        <right/>
        <top style="thin">
          <color theme="0" tint="-4.9989318521683403E-2"/>
        </top>
        <bottom style="thin">
          <color theme="0" tint="-4.9989318521683403E-2"/>
        </bottom>
        <vertical/>
        <horizontal/>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thin">
          <color theme="0" tint="-4.9989318521683403E-2"/>
        </top>
        <bottom style="thin">
          <color theme="0" tint="-4.9989318521683403E-2"/>
        </bottom>
        <vertical/>
        <horizontal/>
      </border>
    </dxf>
    <dxf>
      <font>
        <color theme="1" tint="0.14999847407452621"/>
      </font>
      <numFmt numFmtId="165" formatCode="d/m/yyyy"/>
      <fill>
        <patternFill patternType="solid">
          <fgColor indexed="64"/>
          <bgColor theme="0"/>
        </patternFill>
      </fill>
      <alignment horizontal="center" vertical="center" textRotation="0" wrapText="0" indent="0" justifyLastLine="0" shrinkToFit="0" readingOrder="0"/>
      <border diagonalUp="0" diagonalDown="0">
        <left/>
        <right style="thin">
          <color theme="0" tint="-4.9989318521683403E-2"/>
        </right>
        <top style="thin">
          <color theme="0" tint="-4.9989318521683403E-2"/>
        </top>
        <bottom style="thin">
          <color theme="0" tint="-4.9989318521683403E-2"/>
        </bottom>
        <vertical/>
        <horizontal/>
      </border>
    </dxf>
    <dxf>
      <font>
        <color theme="1" tint="0.249977111117893"/>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0" tint="-4.9989318521683403E-2"/>
        </right>
        <top style="thin">
          <color theme="0" tint="-4.9989318521683403E-2"/>
        </top>
        <bottom style="thin">
          <color theme="0" tint="-4.9989318521683403E-2"/>
        </bottom>
        <vertical/>
        <horizontal/>
      </border>
    </dxf>
    <dxf>
      <border outline="0">
        <bottom style="thin">
          <color theme="0" tint="-4.9989318521683403E-2"/>
        </bottom>
      </border>
    </dxf>
    <dxf>
      <font>
        <b val="0"/>
        <i val="0"/>
        <strike val="0"/>
        <condense val="0"/>
        <extend val="0"/>
        <outline val="0"/>
        <shadow val="0"/>
        <u val="none"/>
        <vertAlign val="baseline"/>
        <sz val="11"/>
        <color theme="1" tint="0.14999847407452621"/>
        <name val="Calibri"/>
        <family val="2"/>
        <scheme val="none"/>
      </font>
      <fill>
        <patternFill patternType="solid">
          <fgColor indexed="64"/>
          <bgColor rgb="FFEAB0AA"/>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i val="0"/>
        <sz val="11"/>
        <color theme="1" tint="0.34998626667073579"/>
      </font>
      <fill>
        <patternFill patternType="none">
          <bgColor auto="1"/>
        </patternFill>
      </fill>
      <border diagonalUp="0" diagonalDown="0">
        <left/>
        <right/>
        <top/>
        <bottom/>
        <vertical/>
        <horizontal/>
      </border>
    </dxf>
    <dxf>
      <fill>
        <patternFill patternType="solid">
          <bgColor theme="0"/>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s>
  <tableStyles count="1" defaultTableStyle="TableStyleMedium2" defaultPivotStyle="PivotStyleLight16">
    <tableStyle name="Dark Style" pivot="0" table="0" count="8" xr9:uid="{FE21E4E1-5B65-4B68-8878-25F253F64CF7}">
      <tableStyleElement type="wholeTable" dxfId="114"/>
      <tableStyleElement type="headerRow" dxfId="113"/>
    </tableStyle>
  </tableStyles>
  <colors>
    <mruColors>
      <color rgb="FFE4E1EE"/>
      <color rgb="FFF7F7F7"/>
      <color rgb="FFF2F2F2"/>
      <color rgb="FFF9F9F9"/>
      <color rgb="FFEAB0AA"/>
      <color rgb="FFF3F4F8"/>
      <color rgb="FFF6F5FA"/>
      <color rgb="FFFF4343"/>
      <color rgb="FF79809B"/>
      <color rgb="FFB5B0C9"/>
    </mruColors>
  </colors>
  <extLst>
    <ext xmlns:x14="http://schemas.microsoft.com/office/spreadsheetml/2009/9/main" uri="{46F421CA-312F-682f-3DD2-61675219B42D}">
      <x14:dxfs count="5">
        <dxf>
          <fill>
            <patternFill>
              <bgColor theme="7" tint="0.79998168889431442"/>
            </patternFill>
          </fill>
        </dxf>
        <dxf>
          <fill>
            <patternFill>
              <bgColor theme="0" tint="-4.9989318521683403E-2"/>
            </patternFill>
          </fill>
        </dxf>
        <dxf>
          <fill>
            <patternFill>
              <bgColor theme="5" tint="0.79998168889431442"/>
            </patternFill>
          </fill>
        </dxf>
        <dxf>
          <fill>
            <patternFill>
              <bgColor theme="0" tint="-4.9989318521683403E-2"/>
            </patternFill>
          </fill>
        </dxf>
        <dxf>
          <fill>
            <patternFill patternType="solid">
              <bgColor theme="3" tint="0.79998168889431442"/>
            </patternFill>
          </fill>
        </dxf>
      </x14:dxfs>
    </ext>
    <ext xmlns:x14="http://schemas.microsoft.com/office/spreadsheetml/2009/9/main" uri="{EB79DEF2-80B8-43e5-95BD-54CBDDF9020C}">
      <x14:slicerStyles defaultSlicerStyle="SlicerStyleLight1">
        <x14:slicerStyle name="Dark Style">
          <x14:slicerStyleElements>
            <x14:slicerStyleElement type="unselectedItemWithData" dxfId="4"/>
            <x14:slicerStyleElement type="unselectedItemWithNoData" dxfId="3"/>
            <x14:slicerStyleElement type="selectedItemWithData" dxfId="2"/>
            <x14:slicerStyleElement type="selectedItemWithNoData"/>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[Quản Lý Tài Chính Cá Nhân Version 4 DL Mẫu.xlsx]THONG_KE!PivotTable10</c:name>
    <c:fmtId val="2"/>
  </c:pivotSource>
  <c:chart>
    <c:autoTitleDeleted val="1"/>
    <c:pivotFmts>
      <c:pivotFmt>
        <c:idx val="0"/>
        <c:dLbl>
          <c:idx val="0"/>
          <c:delete val="1"/>
          <c:extLst>
            <c:ext xmlns:c15="http://schemas.microsoft.com/office/drawing/2012/chart" uri="{CE6537A1-D6FC-4f65-9D91-7224C49458BB}"/>
          </c:extLst>
        </c:dLbl>
      </c:pivotFmt>
      <c:pivotFmt>
        <c:idx val="1"/>
        <c:dLbl>
          <c:idx val="0"/>
          <c:delete val="1"/>
          <c:extLst>
            <c:ext xmlns:c15="http://schemas.microsoft.com/office/drawing/2012/chart" uri="{CE6537A1-D6FC-4f65-9D91-7224C49458BB}"/>
          </c:extLst>
        </c:dLbl>
      </c:pivotFmt>
      <c:pivotFmt>
        <c:idx val="2"/>
        <c:spPr>
          <a:solidFill>
            <a:schemeClr val="accent1">
              <a:alpha val="70000"/>
            </a:schemeClr>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alpha val="70000"/>
            </a:schemeClr>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4915151498624651"/>
          <c:y val="7.7491027907225882E-2"/>
          <c:w val="0.84786035145483796"/>
          <c:h val="0.57688329775104652"/>
        </c:manualLayout>
      </c:layout>
      <c:barChart>
        <c:barDir val="col"/>
        <c:grouping val="clustered"/>
        <c:varyColors val="0"/>
        <c:ser>
          <c:idx val="0"/>
          <c:order val="0"/>
          <c:tx>
            <c:strRef>
              <c:f>THONG_KE!$J$14</c:f>
              <c:strCache>
                <c:ptCount val="1"/>
                <c:pt idx="0">
                  <c:v>Total</c:v>
                </c:pt>
              </c:strCache>
            </c:strRef>
          </c:tx>
          <c:spPr>
            <a:solidFill>
              <a:schemeClr val="accent1">
                <a:alpha val="7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THONG_KE!$I$15:$I$29</c:f>
              <c:strCache>
                <c:ptCount val="14"/>
                <c:pt idx="0">
                  <c:v>Đ - Đầu Tư 4.0</c:v>
                </c:pt>
                <c:pt idx="1">
                  <c:v>M - Làm Đẹp</c:v>
                </c:pt>
                <c:pt idx="2">
                  <c:v>M - Ăn Chơi</c:v>
                </c:pt>
                <c:pt idx="3">
                  <c:v>Đ - Đầu Tư Bản Thân</c:v>
                </c:pt>
                <c:pt idx="4">
                  <c:v>S - Tiền Nhà, Điện, Nước</c:v>
                </c:pt>
                <c:pt idx="5">
                  <c:v>T - Khác</c:v>
                </c:pt>
                <c:pt idx="6">
                  <c:v>S - Tiền xăng, Nhớt, Taxi</c:v>
                </c:pt>
                <c:pt idx="7">
                  <c:v>S - Tiền Ăn Trưa, Tối</c:v>
                </c:pt>
                <c:pt idx="8">
                  <c:v>S - Tiền Gas</c:v>
                </c:pt>
                <c:pt idx="9">
                  <c:v>M - Quần Áo</c:v>
                </c:pt>
                <c:pt idx="10">
                  <c:v>M - Giầy Dép</c:v>
                </c:pt>
                <c:pt idx="11">
                  <c:v>Đ - Đầu Tư Tình Cảm</c:v>
                </c:pt>
                <c:pt idx="12">
                  <c:v>S - Tiền Ăn Sáng</c:v>
                </c:pt>
                <c:pt idx="13">
                  <c:v>S - Mua Sắm Mới</c:v>
                </c:pt>
              </c:strCache>
            </c:strRef>
          </c:cat>
          <c:val>
            <c:numRef>
              <c:f>THONG_KE!$J$15:$J$29</c:f>
              <c:numCache>
                <c:formatCode>#,##0</c:formatCode>
                <c:ptCount val="14"/>
                <c:pt idx="0">
                  <c:v>4550000</c:v>
                </c:pt>
                <c:pt idx="1">
                  <c:v>160000</c:v>
                </c:pt>
                <c:pt idx="2">
                  <c:v>6583000</c:v>
                </c:pt>
                <c:pt idx="3">
                  <c:v>4920000</c:v>
                </c:pt>
                <c:pt idx="4">
                  <c:v>4570000</c:v>
                </c:pt>
                <c:pt idx="5">
                  <c:v>10060000</c:v>
                </c:pt>
                <c:pt idx="6">
                  <c:v>260000</c:v>
                </c:pt>
                <c:pt idx="7">
                  <c:v>9595000</c:v>
                </c:pt>
                <c:pt idx="8">
                  <c:v>1530000</c:v>
                </c:pt>
                <c:pt idx="9">
                  <c:v>1200000</c:v>
                </c:pt>
                <c:pt idx="10">
                  <c:v>4050999</c:v>
                </c:pt>
                <c:pt idx="11">
                  <c:v>12910250</c:v>
                </c:pt>
                <c:pt idx="12">
                  <c:v>5002000</c:v>
                </c:pt>
                <c:pt idx="13">
                  <c:v>350000</c:v>
                </c:pt>
              </c:numCache>
            </c:numRef>
          </c:val>
          <c:extLst>
            <c:ext xmlns:c16="http://schemas.microsoft.com/office/drawing/2014/chart" uri="{C3380CC4-5D6E-409C-BE32-E72D297353CC}">
              <c16:uniqueId val="{00000000-DB56-47B0-9C55-4E89ED25AF0E}"/>
            </c:ext>
          </c:extLst>
        </c:ser>
        <c:dLbls>
          <c:showLegendKey val="0"/>
          <c:showVal val="0"/>
          <c:showCatName val="0"/>
          <c:showSerName val="0"/>
          <c:showPercent val="0"/>
          <c:showBubbleSize val="0"/>
        </c:dLbls>
        <c:gapWidth val="50"/>
        <c:overlap val="25"/>
        <c:axId val="703126047"/>
        <c:axId val="703133951"/>
      </c:barChart>
      <c:catAx>
        <c:axId val="703126047"/>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2700000" spcFirstLastPara="1" vertOverflow="ellipsis" wrap="square" anchor="ctr" anchorCtr="1"/>
          <a:lstStyle/>
          <a:p>
            <a:pPr>
              <a:defRPr sz="800" b="0" i="0" u="none" strike="noStrike" kern="1200" cap="none" spc="20" normalizeH="0" baseline="0">
                <a:solidFill>
                  <a:schemeClr val="tx1">
                    <a:lumMod val="65000"/>
                    <a:lumOff val="35000"/>
                  </a:schemeClr>
                </a:solidFill>
                <a:latin typeface="+mn-lt"/>
                <a:ea typeface="+mn-ea"/>
                <a:cs typeface="+mn-cs"/>
              </a:defRPr>
            </a:pPr>
            <a:endParaRPr lang="en-US"/>
          </a:p>
        </c:txPr>
        <c:crossAx val="703133951"/>
        <c:crosses val="autoZero"/>
        <c:auto val="1"/>
        <c:lblAlgn val="ctr"/>
        <c:lblOffset val="100"/>
        <c:noMultiLvlLbl val="0"/>
      </c:catAx>
      <c:valAx>
        <c:axId val="703133951"/>
        <c:scaling>
          <c:orientation val="minMax"/>
        </c:scaling>
        <c:delete val="0"/>
        <c:axPos val="l"/>
        <c:majorGridlines>
          <c:spPr>
            <a:ln w="9525" cap="flat" cmpd="sng" algn="ctr">
              <a:solidFill>
                <a:schemeClr val="tx1">
                  <a:lumMod val="5000"/>
                  <a:lumOff val="95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703126047"/>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BANG_THU!A1"/><Relationship Id="rId18" Type="http://schemas.openxmlformats.org/officeDocument/2006/relationships/image" Target="../media/image13.svg"/><Relationship Id="rId3" Type="http://schemas.openxmlformats.org/officeDocument/2006/relationships/image" Target="../media/image2.svg"/><Relationship Id="rId21" Type="http://schemas.openxmlformats.org/officeDocument/2006/relationships/image" Target="../media/image15.svg"/><Relationship Id="rId7" Type="http://schemas.openxmlformats.org/officeDocument/2006/relationships/image" Target="../media/image6.svg"/><Relationship Id="rId12" Type="http://schemas.openxmlformats.org/officeDocument/2006/relationships/image" Target="../media/image9.png"/><Relationship Id="rId17" Type="http://schemas.openxmlformats.org/officeDocument/2006/relationships/image" Target="../media/image12.png"/><Relationship Id="rId2" Type="http://schemas.openxmlformats.org/officeDocument/2006/relationships/image" Target="../media/image1.png"/><Relationship Id="rId16" Type="http://schemas.openxmlformats.org/officeDocument/2006/relationships/hyperlink" Target="#DANH_MUC!A1"/><Relationship Id="rId20" Type="http://schemas.openxmlformats.org/officeDocument/2006/relationships/image" Target="../media/image14.png"/><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hyperlink" Target="#HOME!A1"/><Relationship Id="rId24" Type="http://schemas.openxmlformats.org/officeDocument/2006/relationships/image" Target="../media/image17.svg"/><Relationship Id="rId5" Type="http://schemas.openxmlformats.org/officeDocument/2006/relationships/image" Target="../media/image4.svg"/><Relationship Id="rId15" Type="http://schemas.openxmlformats.org/officeDocument/2006/relationships/image" Target="../media/image11.svg"/><Relationship Id="rId23" Type="http://schemas.openxmlformats.org/officeDocument/2006/relationships/image" Target="../media/image16.png"/><Relationship Id="rId10" Type="http://schemas.openxmlformats.org/officeDocument/2006/relationships/hyperlink" Target="https://tinhocsieutoc.com" TargetMode="External"/><Relationship Id="rId19" Type="http://schemas.openxmlformats.org/officeDocument/2006/relationships/hyperlink" Target="#BANG_CHI!A1"/><Relationship Id="rId4" Type="http://schemas.openxmlformats.org/officeDocument/2006/relationships/image" Target="../media/image3.png"/><Relationship Id="rId9" Type="http://schemas.openxmlformats.org/officeDocument/2006/relationships/image" Target="../media/image8.svg"/><Relationship Id="rId14" Type="http://schemas.openxmlformats.org/officeDocument/2006/relationships/image" Target="../media/image10.png"/><Relationship Id="rId22" Type="http://schemas.openxmlformats.org/officeDocument/2006/relationships/hyperlink" Target="#THONG_KE!A1"/></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13" Type="http://schemas.openxmlformats.org/officeDocument/2006/relationships/image" Target="../media/image18.png"/><Relationship Id="rId3" Type="http://schemas.openxmlformats.org/officeDocument/2006/relationships/image" Target="../media/image11.svg"/><Relationship Id="rId7" Type="http://schemas.openxmlformats.org/officeDocument/2006/relationships/hyperlink" Target="#THONG_KE!A1"/><Relationship Id="rId12" Type="http://schemas.openxmlformats.org/officeDocument/2006/relationships/hyperlink" Target="#BANG_CHI!A1"/><Relationship Id="rId2" Type="http://schemas.openxmlformats.org/officeDocument/2006/relationships/image" Target="../media/image10.png"/><Relationship Id="rId1" Type="http://schemas.openxmlformats.org/officeDocument/2006/relationships/hyperlink" Target="#BANG_THU!A1"/><Relationship Id="rId6" Type="http://schemas.openxmlformats.org/officeDocument/2006/relationships/image" Target="../media/image13.svg"/><Relationship Id="rId11" Type="http://schemas.openxmlformats.org/officeDocument/2006/relationships/image" Target="../media/image9.png"/><Relationship Id="rId5" Type="http://schemas.openxmlformats.org/officeDocument/2006/relationships/image" Target="../media/image12.png"/><Relationship Id="rId15" Type="http://schemas.openxmlformats.org/officeDocument/2006/relationships/hyperlink" Target="https://tinhocsieutoc.com" TargetMode="External"/><Relationship Id="rId10" Type="http://schemas.openxmlformats.org/officeDocument/2006/relationships/hyperlink" Target="#HOME!A1"/><Relationship Id="rId4" Type="http://schemas.openxmlformats.org/officeDocument/2006/relationships/hyperlink" Target="#DANH_MUC!A1"/><Relationship Id="rId9" Type="http://schemas.openxmlformats.org/officeDocument/2006/relationships/image" Target="../media/image17.svg"/><Relationship Id="rId14" Type="http://schemas.openxmlformats.org/officeDocument/2006/relationships/image" Target="../media/image19.sv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hyperlink" Target="#BANG_THU!A1"/><Relationship Id="rId3" Type="http://schemas.openxmlformats.org/officeDocument/2006/relationships/image" Target="../media/image13.svg"/><Relationship Id="rId7" Type="http://schemas.openxmlformats.org/officeDocument/2006/relationships/hyperlink" Target="#HOME!A1"/><Relationship Id="rId12" Type="http://schemas.openxmlformats.org/officeDocument/2006/relationships/hyperlink" Target="https://tinhocsieutoc.com" TargetMode="External"/><Relationship Id="rId2" Type="http://schemas.openxmlformats.org/officeDocument/2006/relationships/image" Target="../media/image12.png"/><Relationship Id="rId1" Type="http://schemas.openxmlformats.org/officeDocument/2006/relationships/hyperlink" Target="#DANH_MUC!A1"/><Relationship Id="rId6" Type="http://schemas.openxmlformats.org/officeDocument/2006/relationships/image" Target="../media/image17.svg"/><Relationship Id="rId11" Type="http://schemas.openxmlformats.org/officeDocument/2006/relationships/image" Target="../media/image20.svg"/><Relationship Id="rId5" Type="http://schemas.openxmlformats.org/officeDocument/2006/relationships/image" Target="../media/image16.png"/><Relationship Id="rId15" Type="http://schemas.openxmlformats.org/officeDocument/2006/relationships/image" Target="../media/image22.svg"/><Relationship Id="rId10" Type="http://schemas.openxmlformats.org/officeDocument/2006/relationships/image" Target="../media/image14.png"/><Relationship Id="rId4" Type="http://schemas.openxmlformats.org/officeDocument/2006/relationships/hyperlink" Target="#THONG_KE!A1"/><Relationship Id="rId9" Type="http://schemas.openxmlformats.org/officeDocument/2006/relationships/hyperlink" Target="#BANG_CHI!A1"/><Relationship Id="rId14" Type="http://schemas.openxmlformats.org/officeDocument/2006/relationships/image" Target="../media/image2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5.svg"/><Relationship Id="rId13" Type="http://schemas.openxmlformats.org/officeDocument/2006/relationships/hyperlink" Target="#THONG_KE!A1"/><Relationship Id="rId3" Type="http://schemas.openxmlformats.org/officeDocument/2006/relationships/image" Target="../media/image13.svg"/><Relationship Id="rId7" Type="http://schemas.openxmlformats.org/officeDocument/2006/relationships/image" Target="../media/image14.png"/><Relationship Id="rId12" Type="http://schemas.openxmlformats.org/officeDocument/2006/relationships/image" Target="../media/image11.svg"/><Relationship Id="rId2" Type="http://schemas.openxmlformats.org/officeDocument/2006/relationships/image" Target="../media/image12.png"/><Relationship Id="rId1" Type="http://schemas.openxmlformats.org/officeDocument/2006/relationships/hyperlink" Target="#DANH_MUC!A1"/><Relationship Id="rId6" Type="http://schemas.openxmlformats.org/officeDocument/2006/relationships/hyperlink" Target="#BANG_CHI!A1"/><Relationship Id="rId11" Type="http://schemas.openxmlformats.org/officeDocument/2006/relationships/image" Target="../media/image10.png"/><Relationship Id="rId5" Type="http://schemas.openxmlformats.org/officeDocument/2006/relationships/image" Target="../media/image9.png"/><Relationship Id="rId15" Type="http://schemas.openxmlformats.org/officeDocument/2006/relationships/image" Target="../media/image24.svg"/><Relationship Id="rId10" Type="http://schemas.openxmlformats.org/officeDocument/2006/relationships/hyperlink" Target="#BANG_THU!A1"/><Relationship Id="rId4" Type="http://schemas.openxmlformats.org/officeDocument/2006/relationships/hyperlink" Target="#HOME!A1"/><Relationship Id="rId9" Type="http://schemas.openxmlformats.org/officeDocument/2006/relationships/hyperlink" Target="https://tinhocsieutoc.com" TargetMode="External"/><Relationship Id="rId14" Type="http://schemas.openxmlformats.org/officeDocument/2006/relationships/image" Target="../media/image23.pn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hyperlink" Target="#DANH_MUC!A1"/><Relationship Id="rId3" Type="http://schemas.openxmlformats.org/officeDocument/2006/relationships/hyperlink" Target="#BANG_CHI!A1"/><Relationship Id="rId7" Type="http://schemas.openxmlformats.org/officeDocument/2006/relationships/hyperlink" Target="#BANG_THU!A1"/><Relationship Id="rId12" Type="http://schemas.openxmlformats.org/officeDocument/2006/relationships/image" Target="../media/image25.svg"/><Relationship Id="rId2" Type="http://schemas.openxmlformats.org/officeDocument/2006/relationships/image" Target="../media/image9.png"/><Relationship Id="rId1" Type="http://schemas.openxmlformats.org/officeDocument/2006/relationships/hyperlink" Target="#HOME!A1"/><Relationship Id="rId6" Type="http://schemas.openxmlformats.org/officeDocument/2006/relationships/hyperlink" Target="https://tinhocsieutoc.com" TargetMode="External"/><Relationship Id="rId11" Type="http://schemas.openxmlformats.org/officeDocument/2006/relationships/image" Target="../media/image16.png"/><Relationship Id="rId5" Type="http://schemas.openxmlformats.org/officeDocument/2006/relationships/image" Target="../media/image15.svg"/><Relationship Id="rId15" Type="http://schemas.openxmlformats.org/officeDocument/2006/relationships/image" Target="../media/image27.svg"/><Relationship Id="rId10" Type="http://schemas.openxmlformats.org/officeDocument/2006/relationships/hyperlink" Target="#THONG_KE!A1"/><Relationship Id="rId4" Type="http://schemas.openxmlformats.org/officeDocument/2006/relationships/image" Target="../media/image14.png"/><Relationship Id="rId9" Type="http://schemas.openxmlformats.org/officeDocument/2006/relationships/image" Target="../media/image11.svg"/><Relationship Id="rId14"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371475</xdr:colOff>
      <xdr:row>1</xdr:row>
      <xdr:rowOff>228600</xdr:rowOff>
    </xdr:to>
    <xdr:sp macro="" textlink="">
      <xdr:nvSpPr>
        <xdr:cNvPr id="22" name="Rectangle 21">
          <a:extLst>
            <a:ext uri="{FF2B5EF4-FFF2-40B4-BE49-F238E27FC236}">
              <a16:creationId xmlns:a16="http://schemas.microsoft.com/office/drawing/2014/main" id="{30A815C7-4E7E-4FEA-9C36-0E19F840AD60}"/>
            </a:ext>
          </a:extLst>
        </xdr:cNvPr>
        <xdr:cNvSpPr/>
      </xdr:nvSpPr>
      <xdr:spPr>
        <a:xfrm>
          <a:off x="0" y="0"/>
          <a:ext cx="1019175" cy="495300"/>
        </a:xfrm>
        <a:prstGeom prst="rect">
          <a:avLst/>
        </a:prstGeom>
        <a:solidFill>
          <a:srgbClr val="E4E1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190500</xdr:colOff>
      <xdr:row>1</xdr:row>
      <xdr:rowOff>42865</xdr:rowOff>
    </xdr:from>
    <xdr:to>
      <xdr:col>18</xdr:col>
      <xdr:colOff>461475</xdr:colOff>
      <xdr:row>23</xdr:row>
      <xdr:rowOff>5815</xdr:rowOff>
    </xdr:to>
    <xdr:grpSp>
      <xdr:nvGrpSpPr>
        <xdr:cNvPr id="12" name="Group 11">
          <a:extLst>
            <a:ext uri="{FF2B5EF4-FFF2-40B4-BE49-F238E27FC236}">
              <a16:creationId xmlns:a16="http://schemas.microsoft.com/office/drawing/2014/main" id="{E3EBAC24-EE73-4C85-BE37-BD32761F7606}"/>
            </a:ext>
          </a:extLst>
        </xdr:cNvPr>
        <xdr:cNvGrpSpPr/>
      </xdr:nvGrpSpPr>
      <xdr:grpSpPr>
        <a:xfrm>
          <a:off x="2727960" y="309565"/>
          <a:ext cx="11838135" cy="6836190"/>
          <a:chOff x="2667000" y="309565"/>
          <a:chExt cx="11520000" cy="6840000"/>
        </a:xfrm>
      </xdr:grpSpPr>
      <xdr:sp macro="" textlink="">
        <xdr:nvSpPr>
          <xdr:cNvPr id="2" name="Rectangle: Rounded Corners 1">
            <a:extLst>
              <a:ext uri="{FF2B5EF4-FFF2-40B4-BE49-F238E27FC236}">
                <a16:creationId xmlns:a16="http://schemas.microsoft.com/office/drawing/2014/main" id="{4D6E2C79-D067-4979-8938-CC33682CC640}"/>
              </a:ext>
            </a:extLst>
          </xdr:cNvPr>
          <xdr:cNvSpPr/>
        </xdr:nvSpPr>
        <xdr:spPr>
          <a:xfrm>
            <a:off x="2667000" y="309565"/>
            <a:ext cx="11520000" cy="6840000"/>
          </a:xfrm>
          <a:prstGeom prst="roundRect">
            <a:avLst>
              <a:gd name="adj" fmla="val 3321"/>
            </a:avLst>
          </a:prstGeom>
          <a:solidFill>
            <a:srgbClr val="F3F4F8"/>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3" name="Straight Connector 92">
            <a:extLst>
              <a:ext uri="{FF2B5EF4-FFF2-40B4-BE49-F238E27FC236}">
                <a16:creationId xmlns:a16="http://schemas.microsoft.com/office/drawing/2014/main" id="{BFF30AE6-77E2-4E43-AB44-F8495F763B90}"/>
              </a:ext>
            </a:extLst>
          </xdr:cNvPr>
          <xdr:cNvCxnSpPr/>
        </xdr:nvCxnSpPr>
        <xdr:spPr>
          <a:xfrm>
            <a:off x="4143375" y="752475"/>
            <a:ext cx="0" cy="6120000"/>
          </a:xfrm>
          <a:prstGeom prst="line">
            <a:avLst/>
          </a:prstGeom>
          <a:ln w="9525">
            <a:solidFill>
              <a:schemeClr val="accent1">
                <a:lumMod val="20000"/>
                <a:lumOff val="80000"/>
              </a:schemeClr>
            </a:solidFill>
          </a:ln>
        </xdr:spPr>
        <xdr:style>
          <a:lnRef idx="1">
            <a:schemeClr val="accent3"/>
          </a:lnRef>
          <a:fillRef idx="0">
            <a:schemeClr val="accent3"/>
          </a:fillRef>
          <a:effectRef idx="0">
            <a:schemeClr val="accent3"/>
          </a:effectRef>
          <a:fontRef idx="minor">
            <a:schemeClr val="tx1"/>
          </a:fontRef>
        </xdr:style>
      </xdr:cxnSp>
      <xdr:sp macro="" textlink="">
        <xdr:nvSpPr>
          <xdr:cNvPr id="94" name="Rectangle: Rounded Corners 93">
            <a:extLst>
              <a:ext uri="{FF2B5EF4-FFF2-40B4-BE49-F238E27FC236}">
                <a16:creationId xmlns:a16="http://schemas.microsoft.com/office/drawing/2014/main" id="{7FA7B648-916B-4B8C-9F04-66F3E32FE9A5}"/>
              </a:ext>
            </a:extLst>
          </xdr:cNvPr>
          <xdr:cNvSpPr/>
        </xdr:nvSpPr>
        <xdr:spPr>
          <a:xfrm>
            <a:off x="4381499" y="561975"/>
            <a:ext cx="4140000" cy="2520000"/>
          </a:xfrm>
          <a:prstGeom prst="roundRect">
            <a:avLst>
              <a:gd name="adj" fmla="val 3321"/>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5" name="Rectangle: Rounded Corners 94">
            <a:extLst>
              <a:ext uri="{FF2B5EF4-FFF2-40B4-BE49-F238E27FC236}">
                <a16:creationId xmlns:a16="http://schemas.microsoft.com/office/drawing/2014/main" id="{EF1EF2DC-D73D-4DC6-A183-7B63152D17CA}"/>
              </a:ext>
            </a:extLst>
          </xdr:cNvPr>
          <xdr:cNvSpPr/>
        </xdr:nvSpPr>
        <xdr:spPr>
          <a:xfrm>
            <a:off x="4381499" y="3209923"/>
            <a:ext cx="4140000" cy="3672000"/>
          </a:xfrm>
          <a:prstGeom prst="roundRect">
            <a:avLst>
              <a:gd name="adj" fmla="val 2543"/>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8" name="TextBox 97">
            <a:extLst>
              <a:ext uri="{FF2B5EF4-FFF2-40B4-BE49-F238E27FC236}">
                <a16:creationId xmlns:a16="http://schemas.microsoft.com/office/drawing/2014/main" id="{30648A61-3774-4499-8ED4-F9F0E728CE0F}"/>
              </a:ext>
            </a:extLst>
          </xdr:cNvPr>
          <xdr:cNvSpPr txBox="1"/>
        </xdr:nvSpPr>
        <xdr:spPr>
          <a:xfrm>
            <a:off x="4672423" y="561975"/>
            <a:ext cx="3849076"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79809B"/>
                </a:solidFill>
                <a:effectLst/>
                <a:latin typeface="+mn-lt"/>
                <a:ea typeface="+mn-ea"/>
                <a:cs typeface="+mn-cs"/>
              </a:rPr>
              <a:t>Số</a:t>
            </a:r>
            <a:r>
              <a:rPr lang="en-US" sz="1100" b="1" baseline="0">
                <a:solidFill>
                  <a:srgbClr val="79809B"/>
                </a:solidFill>
                <a:effectLst/>
                <a:latin typeface="+mn-lt"/>
                <a:ea typeface="+mn-ea"/>
                <a:cs typeface="+mn-cs"/>
              </a:rPr>
              <a:t> tiền trong các tài khoản</a:t>
            </a:r>
            <a:endParaRPr lang="en-US" sz="1100" b="1">
              <a:solidFill>
                <a:srgbClr val="79809B"/>
              </a:solidFill>
              <a:effectLst/>
              <a:latin typeface="+mn-lt"/>
              <a:ea typeface="+mn-ea"/>
              <a:cs typeface="+mn-cs"/>
            </a:endParaRPr>
          </a:p>
        </xdr:txBody>
      </xdr:sp>
      <xdr:grpSp>
        <xdr:nvGrpSpPr>
          <xdr:cNvPr id="99" name="Group 98">
            <a:extLst>
              <a:ext uri="{FF2B5EF4-FFF2-40B4-BE49-F238E27FC236}">
                <a16:creationId xmlns:a16="http://schemas.microsoft.com/office/drawing/2014/main" id="{E2A275C8-05AC-4B11-8BAC-E6F5ECE5E807}"/>
              </a:ext>
            </a:extLst>
          </xdr:cNvPr>
          <xdr:cNvGrpSpPr/>
        </xdr:nvGrpSpPr>
        <xdr:grpSpPr>
          <a:xfrm>
            <a:off x="4587663" y="923925"/>
            <a:ext cx="1800001" cy="950943"/>
            <a:chOff x="4286249" y="872193"/>
            <a:chExt cx="1800001" cy="950943"/>
          </a:xfrm>
        </xdr:grpSpPr>
        <xdr:sp macro="" textlink="">
          <xdr:nvSpPr>
            <xdr:cNvPr id="101" name="Rectangle: Rounded Corners 100">
              <a:extLst>
                <a:ext uri="{FF2B5EF4-FFF2-40B4-BE49-F238E27FC236}">
                  <a16:creationId xmlns:a16="http://schemas.microsoft.com/office/drawing/2014/main" id="{7909540E-773A-4398-82F7-BB21038D6878}"/>
                </a:ext>
              </a:extLst>
            </xdr:cNvPr>
            <xdr:cNvSpPr/>
          </xdr:nvSpPr>
          <xdr:spPr>
            <a:xfrm>
              <a:off x="4286250" y="887136"/>
              <a:ext cx="1800000" cy="936000"/>
            </a:xfrm>
            <a:prstGeom prst="roundRect">
              <a:avLst>
                <a:gd name="adj" fmla="val 5003"/>
              </a:avLst>
            </a:prstGeom>
            <a:gradFill flip="none" rotWithShape="1">
              <a:gsLst>
                <a:gs pos="0">
                  <a:srgbClr val="FF0000"/>
                </a:gs>
                <a:gs pos="100000">
                  <a:srgbClr val="FF8F8F"/>
                </a:gs>
              </a:gsLst>
              <a:lin ang="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r"/>
              <a:endParaRPr lang="en-US" sz="1000">
                <a:solidFill>
                  <a:schemeClr val="lt1"/>
                </a:solidFill>
                <a:latin typeface="+mn-lt"/>
                <a:ea typeface="+mn-ea"/>
                <a:cs typeface="+mn-cs"/>
              </a:endParaRPr>
            </a:p>
          </xdr:txBody>
        </xdr:sp>
        <xdr:sp macro="" textlink="">
          <xdr:nvSpPr>
            <xdr:cNvPr id="102" name="TextBox 101">
              <a:extLst>
                <a:ext uri="{FF2B5EF4-FFF2-40B4-BE49-F238E27FC236}">
                  <a16:creationId xmlns:a16="http://schemas.microsoft.com/office/drawing/2014/main" id="{C6F2716E-6BF1-4099-9EF6-8A08625FD17B}"/>
                </a:ext>
              </a:extLst>
            </xdr:cNvPr>
            <xdr:cNvSpPr txBox="1"/>
          </xdr:nvSpPr>
          <xdr:spPr>
            <a:xfrm>
              <a:off x="5654250" y="1391136"/>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S</a:t>
              </a:r>
            </a:p>
          </xdr:txBody>
        </xdr:sp>
        <xdr:sp macro="" textlink="">
          <xdr:nvSpPr>
            <xdr:cNvPr id="103" name="TextBox 102">
              <a:extLst>
                <a:ext uri="{FF2B5EF4-FFF2-40B4-BE49-F238E27FC236}">
                  <a16:creationId xmlns:a16="http://schemas.microsoft.com/office/drawing/2014/main" id="{2F8749D2-924E-4704-8585-E75099AECF64}"/>
                </a:ext>
              </a:extLst>
            </xdr:cNvPr>
            <xdr:cNvSpPr txBox="1"/>
          </xdr:nvSpPr>
          <xdr:spPr>
            <a:xfrm>
              <a:off x="4286249" y="1483218"/>
              <a:ext cx="13430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95000"/>
                    </a:schemeClr>
                  </a:solidFill>
                  <a:effectLst/>
                  <a:latin typeface="+mn-lt"/>
                  <a:ea typeface="+mn-ea"/>
                  <a:cs typeface="+mn-cs"/>
                </a:rPr>
                <a:t>Tổng</a:t>
              </a:r>
              <a:r>
                <a:rPr lang="en-US" sz="1100" b="0" baseline="0">
                  <a:solidFill>
                    <a:schemeClr val="bg1">
                      <a:lumMod val="95000"/>
                    </a:schemeClr>
                  </a:solidFill>
                  <a:effectLst/>
                  <a:latin typeface="+mn-lt"/>
                  <a:ea typeface="+mn-ea"/>
                  <a:cs typeface="+mn-cs"/>
                </a:rPr>
                <a:t> tiền ví Sống</a:t>
              </a:r>
              <a:endParaRPr lang="en-US" sz="1100" b="0">
                <a:solidFill>
                  <a:schemeClr val="bg1">
                    <a:lumMod val="95000"/>
                  </a:schemeClr>
                </a:solidFill>
                <a:effectLst/>
                <a:latin typeface="+mn-lt"/>
                <a:ea typeface="+mn-ea"/>
                <a:cs typeface="+mn-cs"/>
              </a:endParaRPr>
            </a:p>
          </xdr:txBody>
        </xdr:sp>
        <xdr:sp macro="" textlink="THONG_KE!M7">
          <xdr:nvSpPr>
            <xdr:cNvPr id="104" name="TextBox 103">
              <a:extLst>
                <a:ext uri="{FF2B5EF4-FFF2-40B4-BE49-F238E27FC236}">
                  <a16:creationId xmlns:a16="http://schemas.microsoft.com/office/drawing/2014/main" id="{EF836C93-0B19-43F5-9855-776BB396CAB4}"/>
                </a:ext>
              </a:extLst>
            </xdr:cNvPr>
            <xdr:cNvSpPr txBox="1"/>
          </xdr:nvSpPr>
          <xdr:spPr>
            <a:xfrm>
              <a:off x="4381500"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569DAAD-A6E4-4AB4-BBAB-19ED7C5C1A9D}" type="TxLink">
                <a:rPr lang="en-US" sz="1600" b="1" i="0" u="none" strike="noStrike">
                  <a:solidFill>
                    <a:schemeClr val="bg1"/>
                  </a:solidFill>
                  <a:effectLst/>
                  <a:latin typeface="Calibri"/>
                  <a:ea typeface="+mn-ea"/>
                  <a:cs typeface="Calibri"/>
                </a:rPr>
                <a:pPr algn="r"/>
                <a:t>364,000</a:t>
              </a:fld>
              <a:endParaRPr lang="en-US" sz="4400" b="1">
                <a:solidFill>
                  <a:schemeClr val="bg1"/>
                </a:solidFill>
                <a:effectLst/>
                <a:ea typeface="+mn-ea"/>
              </a:endParaRPr>
            </a:p>
          </xdr:txBody>
        </xdr:sp>
        <xdr:cxnSp macro="">
          <xdr:nvCxnSpPr>
            <xdr:cNvPr id="105" name="Straight Connector 104">
              <a:extLst>
                <a:ext uri="{FF2B5EF4-FFF2-40B4-BE49-F238E27FC236}">
                  <a16:creationId xmlns:a16="http://schemas.microsoft.com/office/drawing/2014/main" id="{C1C5698E-6FBE-40A5-A88F-986DED3B7CC1}"/>
                </a:ext>
              </a:extLst>
            </xdr:cNvPr>
            <xdr:cNvCxnSpPr/>
          </xdr:nvCxnSpPr>
          <xdr:spPr>
            <a:xfrm>
              <a:off x="4362450"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106" name="Oval 105">
              <a:extLst>
                <a:ext uri="{FF2B5EF4-FFF2-40B4-BE49-F238E27FC236}">
                  <a16:creationId xmlns:a16="http://schemas.microsoft.com/office/drawing/2014/main" id="{0B7409A1-ADD9-4B62-B136-656013D5D21F}"/>
                </a:ext>
              </a:extLst>
            </xdr:cNvPr>
            <xdr:cNvSpPr/>
          </xdr:nvSpPr>
          <xdr:spPr>
            <a:xfrm>
              <a:off x="4695825" y="906187"/>
              <a:ext cx="161925" cy="161925"/>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sp macro="" textlink="">
          <xdr:nvSpPr>
            <xdr:cNvPr id="107" name="Oval 106">
              <a:extLst>
                <a:ext uri="{FF2B5EF4-FFF2-40B4-BE49-F238E27FC236}">
                  <a16:creationId xmlns:a16="http://schemas.microsoft.com/office/drawing/2014/main" id="{3CF818E5-FE5F-44DA-9BAB-6D1A0DB63D31}"/>
                </a:ext>
              </a:extLst>
            </xdr:cNvPr>
            <xdr:cNvSpPr/>
          </xdr:nvSpPr>
          <xdr:spPr>
            <a:xfrm>
              <a:off x="4343400" y="1239562"/>
              <a:ext cx="108000" cy="108000"/>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08" name="Oval 107">
              <a:extLst>
                <a:ext uri="{FF2B5EF4-FFF2-40B4-BE49-F238E27FC236}">
                  <a16:creationId xmlns:a16="http://schemas.microsoft.com/office/drawing/2014/main" id="{9F543D7A-E523-44CA-ADF8-7BCE4966D068}"/>
                </a:ext>
              </a:extLst>
            </xdr:cNvPr>
            <xdr:cNvSpPr/>
          </xdr:nvSpPr>
          <xdr:spPr>
            <a:xfrm>
              <a:off x="5876925" y="972862"/>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sp macro="" textlink="">
          <xdr:nvSpPr>
            <xdr:cNvPr id="109" name="Oval 108">
              <a:extLst>
                <a:ext uri="{FF2B5EF4-FFF2-40B4-BE49-F238E27FC236}">
                  <a16:creationId xmlns:a16="http://schemas.microsoft.com/office/drawing/2014/main" id="{5E44F580-FDE6-4E6A-9A6D-698211E501C8}"/>
                </a:ext>
              </a:extLst>
            </xdr:cNvPr>
            <xdr:cNvSpPr/>
          </xdr:nvSpPr>
          <xdr:spPr>
            <a:xfrm>
              <a:off x="4800600" y="1106212"/>
              <a:ext cx="72000" cy="720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sp macro="" textlink="">
          <xdr:nvSpPr>
            <xdr:cNvPr id="110" name="Oval 109">
              <a:extLst>
                <a:ext uri="{FF2B5EF4-FFF2-40B4-BE49-F238E27FC236}">
                  <a16:creationId xmlns:a16="http://schemas.microsoft.com/office/drawing/2014/main" id="{0C30146E-A7FD-4CF4-986D-F8230A49BB9E}"/>
                </a:ext>
              </a:extLst>
            </xdr:cNvPr>
            <xdr:cNvSpPr/>
          </xdr:nvSpPr>
          <xdr:spPr>
            <a:xfrm>
              <a:off x="5334000" y="1258612"/>
              <a:ext cx="72000" cy="72000"/>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11" name="TextBox 110">
              <a:extLst>
                <a:ext uri="{FF2B5EF4-FFF2-40B4-BE49-F238E27FC236}">
                  <a16:creationId xmlns:a16="http://schemas.microsoft.com/office/drawing/2014/main" id="{390BBD72-02A4-419D-BFC4-EAD3CD5B04F5}"/>
                </a:ext>
              </a:extLst>
            </xdr:cNvPr>
            <xdr:cNvSpPr txBox="1"/>
          </xdr:nvSpPr>
          <xdr:spPr>
            <a:xfrm>
              <a:off x="5467125"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sp macro="" textlink="">
          <xdr:nvSpPr>
            <xdr:cNvPr id="112" name="TextBox 111">
              <a:extLst>
                <a:ext uri="{FF2B5EF4-FFF2-40B4-BE49-F238E27FC236}">
                  <a16:creationId xmlns:a16="http://schemas.microsoft.com/office/drawing/2014/main" id="{A18A5BEF-A04A-4BB5-81DB-09601AB6FF6A}"/>
                </a:ext>
              </a:extLst>
            </xdr:cNvPr>
            <xdr:cNvSpPr txBox="1"/>
          </xdr:nvSpPr>
          <xdr:spPr>
            <a:xfrm>
              <a:off x="4286250"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30%</a:t>
              </a:r>
            </a:p>
          </xdr:txBody>
        </xdr:sp>
      </xdr:grpSp>
      <xdr:grpSp>
        <xdr:nvGrpSpPr>
          <xdr:cNvPr id="113" name="Group 112">
            <a:extLst>
              <a:ext uri="{FF2B5EF4-FFF2-40B4-BE49-F238E27FC236}">
                <a16:creationId xmlns:a16="http://schemas.microsoft.com/office/drawing/2014/main" id="{FDF7F9DB-9172-4C8D-84E9-158B916F22E7}"/>
              </a:ext>
            </a:extLst>
          </xdr:cNvPr>
          <xdr:cNvGrpSpPr/>
        </xdr:nvGrpSpPr>
        <xdr:grpSpPr>
          <a:xfrm>
            <a:off x="6508644" y="923925"/>
            <a:ext cx="1800000" cy="950943"/>
            <a:chOff x="6178444" y="872193"/>
            <a:chExt cx="1800000" cy="950943"/>
          </a:xfrm>
        </xdr:grpSpPr>
        <xdr:sp macro="" textlink="">
          <xdr:nvSpPr>
            <xdr:cNvPr id="114" name="Rectangle: Rounded Corners 113">
              <a:extLst>
                <a:ext uri="{FF2B5EF4-FFF2-40B4-BE49-F238E27FC236}">
                  <a16:creationId xmlns:a16="http://schemas.microsoft.com/office/drawing/2014/main" id="{3268E511-3890-42EF-B961-1EB6CECCCCDD}"/>
                </a:ext>
              </a:extLst>
            </xdr:cNvPr>
            <xdr:cNvSpPr/>
          </xdr:nvSpPr>
          <xdr:spPr>
            <a:xfrm>
              <a:off x="6178444" y="887136"/>
              <a:ext cx="1800000" cy="936000"/>
            </a:xfrm>
            <a:prstGeom prst="roundRect">
              <a:avLst>
                <a:gd name="adj" fmla="val 5003"/>
              </a:avLst>
            </a:prstGeom>
            <a:gradFill flip="none" rotWithShape="1">
              <a:gsLst>
                <a:gs pos="100000">
                  <a:srgbClr val="53DB77"/>
                </a:gs>
                <a:gs pos="0">
                  <a:schemeClr val="accent6">
                    <a:lumMod val="75000"/>
                  </a:schemeClr>
                </a:gs>
              </a:gsLst>
              <a:lin ang="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15" name="TextBox 114">
              <a:extLst>
                <a:ext uri="{FF2B5EF4-FFF2-40B4-BE49-F238E27FC236}">
                  <a16:creationId xmlns:a16="http://schemas.microsoft.com/office/drawing/2014/main" id="{E541C035-3DFB-4478-9EE6-FF60A3366DB0}"/>
                </a:ext>
              </a:extLst>
            </xdr:cNvPr>
            <xdr:cNvSpPr txBox="1"/>
          </xdr:nvSpPr>
          <xdr:spPr>
            <a:xfrm>
              <a:off x="7546444" y="1391136"/>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M</a:t>
              </a:r>
            </a:p>
          </xdr:txBody>
        </xdr:sp>
        <xdr:sp macro="" textlink="">
          <xdr:nvSpPr>
            <xdr:cNvPr id="116" name="TextBox 115">
              <a:extLst>
                <a:ext uri="{FF2B5EF4-FFF2-40B4-BE49-F238E27FC236}">
                  <a16:creationId xmlns:a16="http://schemas.microsoft.com/office/drawing/2014/main" id="{18438830-3990-4EF7-8D3B-B78BE3C11894}"/>
                </a:ext>
              </a:extLst>
            </xdr:cNvPr>
            <xdr:cNvSpPr txBox="1"/>
          </xdr:nvSpPr>
          <xdr:spPr>
            <a:xfrm>
              <a:off x="6178444" y="1483218"/>
              <a:ext cx="1443038"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95000"/>
                    </a:schemeClr>
                  </a:solidFill>
                  <a:effectLst/>
                  <a:latin typeface="+mn-lt"/>
                  <a:ea typeface="+mn-ea"/>
                  <a:cs typeface="+mn-cs"/>
                </a:rPr>
                <a:t>Tổng</a:t>
              </a:r>
              <a:r>
                <a:rPr lang="en-US" sz="1100" b="0" baseline="0">
                  <a:solidFill>
                    <a:schemeClr val="bg1">
                      <a:lumMod val="95000"/>
                    </a:schemeClr>
                  </a:solidFill>
                  <a:effectLst/>
                  <a:latin typeface="+mn-lt"/>
                  <a:ea typeface="+mn-ea"/>
                  <a:cs typeface="+mn-cs"/>
                </a:rPr>
                <a:t> tiền ví Mua Sắm</a:t>
              </a:r>
              <a:endParaRPr lang="en-US" sz="1100" b="0">
                <a:solidFill>
                  <a:schemeClr val="bg1">
                    <a:lumMod val="95000"/>
                  </a:schemeClr>
                </a:solidFill>
                <a:effectLst/>
                <a:latin typeface="+mn-lt"/>
                <a:ea typeface="+mn-ea"/>
                <a:cs typeface="+mn-cs"/>
              </a:endParaRPr>
            </a:p>
          </xdr:txBody>
        </xdr:sp>
        <xdr:sp macro="" textlink="THONG_KE!M8">
          <xdr:nvSpPr>
            <xdr:cNvPr id="117" name="TextBox 116">
              <a:extLst>
                <a:ext uri="{FF2B5EF4-FFF2-40B4-BE49-F238E27FC236}">
                  <a16:creationId xmlns:a16="http://schemas.microsoft.com/office/drawing/2014/main" id="{10B96770-D36A-4508-96EE-A4D2A83B3D4E}"/>
                </a:ext>
              </a:extLst>
            </xdr:cNvPr>
            <xdr:cNvSpPr txBox="1"/>
          </xdr:nvSpPr>
          <xdr:spPr>
            <a:xfrm>
              <a:off x="6273694"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1F9C50A-AD34-4873-AB4B-E36559CEC326}" type="TxLink">
                <a:rPr lang="en-US" sz="1600" b="1" i="0" u="none" strike="noStrike">
                  <a:solidFill>
                    <a:schemeClr val="bg1"/>
                  </a:solidFill>
                  <a:effectLst/>
                  <a:latin typeface="Calibri"/>
                  <a:ea typeface="+mn-ea"/>
                  <a:cs typeface="Calibri"/>
                </a:rPr>
                <a:pPr algn="r"/>
                <a:t>5,646,001</a:t>
              </a:fld>
              <a:endParaRPr lang="en-US" sz="4400" b="1">
                <a:solidFill>
                  <a:schemeClr val="bg1"/>
                </a:solidFill>
                <a:effectLst/>
                <a:ea typeface="+mn-ea"/>
              </a:endParaRPr>
            </a:p>
          </xdr:txBody>
        </xdr:sp>
        <xdr:cxnSp macro="">
          <xdr:nvCxnSpPr>
            <xdr:cNvPr id="118" name="Straight Connector 117">
              <a:extLst>
                <a:ext uri="{FF2B5EF4-FFF2-40B4-BE49-F238E27FC236}">
                  <a16:creationId xmlns:a16="http://schemas.microsoft.com/office/drawing/2014/main" id="{4C65E0A3-31D0-48D7-B582-A38CB93C67E8}"/>
                </a:ext>
              </a:extLst>
            </xdr:cNvPr>
            <xdr:cNvCxnSpPr/>
          </xdr:nvCxnSpPr>
          <xdr:spPr>
            <a:xfrm>
              <a:off x="6254644"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119" name="Oval 118">
              <a:extLst>
                <a:ext uri="{FF2B5EF4-FFF2-40B4-BE49-F238E27FC236}">
                  <a16:creationId xmlns:a16="http://schemas.microsoft.com/office/drawing/2014/main" id="{02BC3F37-E92F-4548-8473-77BD55D5F1FB}"/>
                </a:ext>
              </a:extLst>
            </xdr:cNvPr>
            <xdr:cNvSpPr/>
          </xdr:nvSpPr>
          <xdr:spPr>
            <a:xfrm>
              <a:off x="7769119" y="972862"/>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sp macro="" textlink="">
          <xdr:nvSpPr>
            <xdr:cNvPr id="120" name="TextBox 119">
              <a:extLst>
                <a:ext uri="{FF2B5EF4-FFF2-40B4-BE49-F238E27FC236}">
                  <a16:creationId xmlns:a16="http://schemas.microsoft.com/office/drawing/2014/main" id="{F7ED3B94-A86B-4DA5-A2FA-E01BD626D182}"/>
                </a:ext>
              </a:extLst>
            </xdr:cNvPr>
            <xdr:cNvSpPr txBox="1"/>
          </xdr:nvSpPr>
          <xdr:spPr>
            <a:xfrm>
              <a:off x="7359319"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sp macro="" textlink="">
          <xdr:nvSpPr>
            <xdr:cNvPr id="121" name="Isosceles Triangle 120">
              <a:extLst>
                <a:ext uri="{FF2B5EF4-FFF2-40B4-BE49-F238E27FC236}">
                  <a16:creationId xmlns:a16="http://schemas.microsoft.com/office/drawing/2014/main" id="{A6085513-8965-4F07-883C-87B85063C471}"/>
                </a:ext>
              </a:extLst>
            </xdr:cNvPr>
            <xdr:cNvSpPr/>
          </xdr:nvSpPr>
          <xdr:spPr>
            <a:xfrm>
              <a:off x="6265122" y="1144312"/>
              <a:ext cx="180000" cy="180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22" name="Isosceles Triangle 121">
              <a:extLst>
                <a:ext uri="{FF2B5EF4-FFF2-40B4-BE49-F238E27FC236}">
                  <a16:creationId xmlns:a16="http://schemas.microsoft.com/office/drawing/2014/main" id="{274160E4-1C58-4C92-BCE7-BB8EB951178A}"/>
                </a:ext>
              </a:extLst>
            </xdr:cNvPr>
            <xdr:cNvSpPr/>
          </xdr:nvSpPr>
          <xdr:spPr>
            <a:xfrm rot="12000000">
              <a:off x="7084272" y="1351762"/>
              <a:ext cx="144000" cy="144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23" name="Isosceles Triangle 122">
              <a:extLst>
                <a:ext uri="{FF2B5EF4-FFF2-40B4-BE49-F238E27FC236}">
                  <a16:creationId xmlns:a16="http://schemas.microsoft.com/office/drawing/2014/main" id="{CDBEB48B-A20C-4F7B-A962-44FBEE7E82C7}"/>
                </a:ext>
              </a:extLst>
            </xdr:cNvPr>
            <xdr:cNvSpPr/>
          </xdr:nvSpPr>
          <xdr:spPr>
            <a:xfrm rot="16200000">
              <a:off x="6722322" y="1050187"/>
              <a:ext cx="36000" cy="36000"/>
            </a:xfrm>
            <a:prstGeom prst="triangl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sp macro="" textlink="">
          <xdr:nvSpPr>
            <xdr:cNvPr id="124" name="Isosceles Triangle 123">
              <a:extLst>
                <a:ext uri="{FF2B5EF4-FFF2-40B4-BE49-F238E27FC236}">
                  <a16:creationId xmlns:a16="http://schemas.microsoft.com/office/drawing/2014/main" id="{008B6A23-4A3D-49CB-9945-3A9B116266A3}"/>
                </a:ext>
              </a:extLst>
            </xdr:cNvPr>
            <xdr:cNvSpPr/>
          </xdr:nvSpPr>
          <xdr:spPr>
            <a:xfrm rot="16200000">
              <a:off x="7341447" y="1635412"/>
              <a:ext cx="108000" cy="108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25" name="TextBox 124">
              <a:extLst>
                <a:ext uri="{FF2B5EF4-FFF2-40B4-BE49-F238E27FC236}">
                  <a16:creationId xmlns:a16="http://schemas.microsoft.com/office/drawing/2014/main" id="{49DA1578-404D-451B-A48D-C84015A8758E}"/>
                </a:ext>
              </a:extLst>
            </xdr:cNvPr>
            <xdr:cNvSpPr txBox="1"/>
          </xdr:nvSpPr>
          <xdr:spPr>
            <a:xfrm>
              <a:off x="6178444"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20%</a:t>
              </a:r>
            </a:p>
          </xdr:txBody>
        </xdr:sp>
      </xdr:grpSp>
      <xdr:grpSp>
        <xdr:nvGrpSpPr>
          <xdr:cNvPr id="126" name="Group 125">
            <a:extLst>
              <a:ext uri="{FF2B5EF4-FFF2-40B4-BE49-F238E27FC236}">
                <a16:creationId xmlns:a16="http://schemas.microsoft.com/office/drawing/2014/main" id="{E64E3954-2E1A-48B8-A413-033A7E87860F}"/>
              </a:ext>
            </a:extLst>
          </xdr:cNvPr>
          <xdr:cNvGrpSpPr/>
        </xdr:nvGrpSpPr>
        <xdr:grpSpPr>
          <a:xfrm>
            <a:off x="4587663" y="1952625"/>
            <a:ext cx="1800000" cy="950943"/>
            <a:chOff x="8070638" y="872193"/>
            <a:chExt cx="1800000" cy="950943"/>
          </a:xfrm>
        </xdr:grpSpPr>
        <xdr:sp macro="" textlink="">
          <xdr:nvSpPr>
            <xdr:cNvPr id="127" name="Rectangle: Rounded Corners 126">
              <a:extLst>
                <a:ext uri="{FF2B5EF4-FFF2-40B4-BE49-F238E27FC236}">
                  <a16:creationId xmlns:a16="http://schemas.microsoft.com/office/drawing/2014/main" id="{16728229-16E0-4AB8-8FC0-A72BA02F3E95}"/>
                </a:ext>
              </a:extLst>
            </xdr:cNvPr>
            <xdr:cNvSpPr/>
          </xdr:nvSpPr>
          <xdr:spPr>
            <a:xfrm>
              <a:off x="8070638" y="887136"/>
              <a:ext cx="1800000" cy="936000"/>
            </a:xfrm>
            <a:prstGeom prst="roundRect">
              <a:avLst>
                <a:gd name="adj" fmla="val 5003"/>
              </a:avLst>
            </a:prstGeom>
            <a:gradFill flip="none" rotWithShape="1">
              <a:gsLst>
                <a:gs pos="0">
                  <a:srgbClr val="0070C0"/>
                </a:gs>
                <a:gs pos="100000">
                  <a:srgbClr val="00B0F0"/>
                </a:gs>
              </a:gsLst>
              <a:lin ang="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28" name="TextBox 127">
              <a:extLst>
                <a:ext uri="{FF2B5EF4-FFF2-40B4-BE49-F238E27FC236}">
                  <a16:creationId xmlns:a16="http://schemas.microsoft.com/office/drawing/2014/main" id="{85E298E1-7030-4144-9FE8-4B0C8FB6EB94}"/>
                </a:ext>
              </a:extLst>
            </xdr:cNvPr>
            <xdr:cNvSpPr txBox="1"/>
          </xdr:nvSpPr>
          <xdr:spPr>
            <a:xfrm>
              <a:off x="9438638" y="1391136"/>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Đ</a:t>
              </a:r>
            </a:p>
          </xdr:txBody>
        </xdr:sp>
        <xdr:sp macro="" textlink="">
          <xdr:nvSpPr>
            <xdr:cNvPr id="129" name="TextBox 128">
              <a:extLst>
                <a:ext uri="{FF2B5EF4-FFF2-40B4-BE49-F238E27FC236}">
                  <a16:creationId xmlns:a16="http://schemas.microsoft.com/office/drawing/2014/main" id="{FDC22073-3BC0-4B1B-AFAF-B19FD3BF4E53}"/>
                </a:ext>
              </a:extLst>
            </xdr:cNvPr>
            <xdr:cNvSpPr txBox="1"/>
          </xdr:nvSpPr>
          <xdr:spPr>
            <a:xfrm>
              <a:off x="8070638" y="1483218"/>
              <a:ext cx="14478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95000"/>
                    </a:schemeClr>
                  </a:solidFill>
                  <a:effectLst/>
                  <a:latin typeface="+mn-lt"/>
                  <a:ea typeface="+mn-ea"/>
                  <a:cs typeface="+mn-cs"/>
                </a:rPr>
                <a:t>Tổng</a:t>
              </a:r>
              <a:r>
                <a:rPr lang="en-US" sz="1100" b="0" baseline="0">
                  <a:solidFill>
                    <a:schemeClr val="bg1">
                      <a:lumMod val="95000"/>
                    </a:schemeClr>
                  </a:solidFill>
                  <a:effectLst/>
                  <a:latin typeface="+mn-lt"/>
                  <a:ea typeface="+mn-ea"/>
                  <a:cs typeface="+mn-cs"/>
                </a:rPr>
                <a:t> tiền ví Đầu Tư</a:t>
              </a:r>
              <a:endParaRPr lang="en-US" sz="1100" b="0">
                <a:solidFill>
                  <a:schemeClr val="bg1">
                    <a:lumMod val="95000"/>
                  </a:schemeClr>
                </a:solidFill>
                <a:effectLst/>
                <a:latin typeface="+mn-lt"/>
                <a:ea typeface="+mn-ea"/>
                <a:cs typeface="+mn-cs"/>
              </a:endParaRPr>
            </a:p>
          </xdr:txBody>
        </xdr:sp>
        <xdr:sp macro="" textlink="THONG_KE!M9">
          <xdr:nvSpPr>
            <xdr:cNvPr id="130" name="TextBox 129">
              <a:extLst>
                <a:ext uri="{FF2B5EF4-FFF2-40B4-BE49-F238E27FC236}">
                  <a16:creationId xmlns:a16="http://schemas.microsoft.com/office/drawing/2014/main" id="{F4B9191D-79F8-4902-AF4C-16C2E2E68C16}"/>
                </a:ext>
              </a:extLst>
            </xdr:cNvPr>
            <xdr:cNvSpPr txBox="1"/>
          </xdr:nvSpPr>
          <xdr:spPr>
            <a:xfrm>
              <a:off x="8165888"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BAAD032-7E47-41EA-9084-A038AA7AA3DC}" type="TxLink">
                <a:rPr lang="en-US" sz="1600" b="1" i="0" u="none" strike="noStrike">
                  <a:solidFill>
                    <a:schemeClr val="bg1"/>
                  </a:solidFill>
                  <a:effectLst/>
                  <a:latin typeface="Calibri"/>
                  <a:ea typeface="+mn-ea"/>
                  <a:cs typeface="Calibri"/>
                </a:rPr>
                <a:pPr algn="r"/>
                <a:t>799,750</a:t>
              </a:fld>
              <a:endParaRPr lang="en-US" sz="4400" b="1">
                <a:solidFill>
                  <a:schemeClr val="bg1"/>
                </a:solidFill>
                <a:effectLst/>
                <a:ea typeface="+mn-ea"/>
              </a:endParaRPr>
            </a:p>
          </xdr:txBody>
        </xdr:sp>
        <xdr:cxnSp macro="">
          <xdr:nvCxnSpPr>
            <xdr:cNvPr id="131" name="Straight Connector 130">
              <a:extLst>
                <a:ext uri="{FF2B5EF4-FFF2-40B4-BE49-F238E27FC236}">
                  <a16:creationId xmlns:a16="http://schemas.microsoft.com/office/drawing/2014/main" id="{510924C9-91B1-4DA5-ACC6-AA51EB6C7517}"/>
                </a:ext>
              </a:extLst>
            </xdr:cNvPr>
            <xdr:cNvCxnSpPr/>
          </xdr:nvCxnSpPr>
          <xdr:spPr>
            <a:xfrm>
              <a:off x="8146838"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132" name="Oval 131">
              <a:extLst>
                <a:ext uri="{FF2B5EF4-FFF2-40B4-BE49-F238E27FC236}">
                  <a16:creationId xmlns:a16="http://schemas.microsoft.com/office/drawing/2014/main" id="{A383356F-ADBA-47AE-9558-B0786D2B2AF0}"/>
                </a:ext>
              </a:extLst>
            </xdr:cNvPr>
            <xdr:cNvSpPr/>
          </xdr:nvSpPr>
          <xdr:spPr>
            <a:xfrm>
              <a:off x="9661313" y="972862"/>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sp macro="" textlink="">
          <xdr:nvSpPr>
            <xdr:cNvPr id="133" name="TextBox 132">
              <a:extLst>
                <a:ext uri="{FF2B5EF4-FFF2-40B4-BE49-F238E27FC236}">
                  <a16:creationId xmlns:a16="http://schemas.microsoft.com/office/drawing/2014/main" id="{E6764AA5-9EBE-4F17-A70B-4027748902B9}"/>
                </a:ext>
              </a:extLst>
            </xdr:cNvPr>
            <xdr:cNvSpPr txBox="1"/>
          </xdr:nvSpPr>
          <xdr:spPr>
            <a:xfrm>
              <a:off x="9251513"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sp macro="" textlink="">
          <xdr:nvSpPr>
            <xdr:cNvPr id="134" name="Rectangle 133">
              <a:extLst>
                <a:ext uri="{FF2B5EF4-FFF2-40B4-BE49-F238E27FC236}">
                  <a16:creationId xmlns:a16="http://schemas.microsoft.com/office/drawing/2014/main" id="{5B310C9E-0D04-433D-8518-35F03A9C5A6C}"/>
                </a:ext>
              </a:extLst>
            </xdr:cNvPr>
            <xdr:cNvSpPr/>
          </xdr:nvSpPr>
          <xdr:spPr>
            <a:xfrm>
              <a:off x="8165888" y="1001437"/>
              <a:ext cx="144000" cy="144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35" name="Rectangle 134">
              <a:extLst>
                <a:ext uri="{FF2B5EF4-FFF2-40B4-BE49-F238E27FC236}">
                  <a16:creationId xmlns:a16="http://schemas.microsoft.com/office/drawing/2014/main" id="{83154C89-E1C5-4EC1-BFDD-8C047F07BEFD}"/>
                </a:ext>
              </a:extLst>
            </xdr:cNvPr>
            <xdr:cNvSpPr/>
          </xdr:nvSpPr>
          <xdr:spPr>
            <a:xfrm>
              <a:off x="8661188" y="1382437"/>
              <a:ext cx="108000" cy="108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36" name="Rectangle 135">
              <a:extLst>
                <a:ext uri="{FF2B5EF4-FFF2-40B4-BE49-F238E27FC236}">
                  <a16:creationId xmlns:a16="http://schemas.microsoft.com/office/drawing/2014/main" id="{F7C2CF04-3644-4C19-875E-2EADA038B70B}"/>
                </a:ext>
              </a:extLst>
            </xdr:cNvPr>
            <xdr:cNvSpPr/>
          </xdr:nvSpPr>
          <xdr:spPr>
            <a:xfrm>
              <a:off x="9013613" y="944287"/>
              <a:ext cx="72000" cy="72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37" name="Rectangle 136">
              <a:extLst>
                <a:ext uri="{FF2B5EF4-FFF2-40B4-BE49-F238E27FC236}">
                  <a16:creationId xmlns:a16="http://schemas.microsoft.com/office/drawing/2014/main" id="{080A8320-1DC0-4BFA-B653-021C934A9199}"/>
                </a:ext>
              </a:extLst>
            </xdr:cNvPr>
            <xdr:cNvSpPr/>
          </xdr:nvSpPr>
          <xdr:spPr>
            <a:xfrm>
              <a:off x="9185063" y="1563412"/>
              <a:ext cx="36000" cy="36000"/>
            </a:xfrm>
            <a:prstGeom prst="rect">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38" name="TextBox 137">
              <a:extLst>
                <a:ext uri="{FF2B5EF4-FFF2-40B4-BE49-F238E27FC236}">
                  <a16:creationId xmlns:a16="http://schemas.microsoft.com/office/drawing/2014/main" id="{0D6A71C9-68E9-4C78-9D74-5D26E54DFF91}"/>
                </a:ext>
              </a:extLst>
            </xdr:cNvPr>
            <xdr:cNvSpPr txBox="1"/>
          </xdr:nvSpPr>
          <xdr:spPr>
            <a:xfrm>
              <a:off x="8070638"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20%</a:t>
              </a:r>
            </a:p>
          </xdr:txBody>
        </xdr:sp>
      </xdr:grpSp>
      <xdr:grpSp>
        <xdr:nvGrpSpPr>
          <xdr:cNvPr id="151" name="Group 150">
            <a:extLst>
              <a:ext uri="{FF2B5EF4-FFF2-40B4-BE49-F238E27FC236}">
                <a16:creationId xmlns:a16="http://schemas.microsoft.com/office/drawing/2014/main" id="{95CB7424-27E7-40D4-A21E-3F5D5973DEEF}"/>
              </a:ext>
            </a:extLst>
          </xdr:cNvPr>
          <xdr:cNvGrpSpPr/>
        </xdr:nvGrpSpPr>
        <xdr:grpSpPr>
          <a:xfrm>
            <a:off x="6508644" y="1952625"/>
            <a:ext cx="1800000" cy="950943"/>
            <a:chOff x="8070638" y="872193"/>
            <a:chExt cx="1800000" cy="950943"/>
          </a:xfrm>
        </xdr:grpSpPr>
        <xdr:sp macro="" textlink="">
          <xdr:nvSpPr>
            <xdr:cNvPr id="152" name="Rectangle: Rounded Corners 151">
              <a:extLst>
                <a:ext uri="{FF2B5EF4-FFF2-40B4-BE49-F238E27FC236}">
                  <a16:creationId xmlns:a16="http://schemas.microsoft.com/office/drawing/2014/main" id="{ACBB76B2-0830-4197-9EA1-4AB3E0434BFA}"/>
                </a:ext>
              </a:extLst>
            </xdr:cNvPr>
            <xdr:cNvSpPr/>
          </xdr:nvSpPr>
          <xdr:spPr>
            <a:xfrm>
              <a:off x="8070638" y="887136"/>
              <a:ext cx="1800000" cy="936000"/>
            </a:xfrm>
            <a:prstGeom prst="roundRect">
              <a:avLst>
                <a:gd name="adj" fmla="val 5003"/>
              </a:avLst>
            </a:prstGeom>
            <a:gradFill flip="none" rotWithShape="1">
              <a:gsLst>
                <a:gs pos="0">
                  <a:srgbClr val="B60A9D"/>
                </a:gs>
                <a:gs pos="100000">
                  <a:srgbClr val="F331D7"/>
                </a:gs>
              </a:gsLst>
              <a:lin ang="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53" name="TextBox 152">
              <a:extLst>
                <a:ext uri="{FF2B5EF4-FFF2-40B4-BE49-F238E27FC236}">
                  <a16:creationId xmlns:a16="http://schemas.microsoft.com/office/drawing/2014/main" id="{D2886A08-D020-40F5-AFEA-C948487CB218}"/>
                </a:ext>
              </a:extLst>
            </xdr:cNvPr>
            <xdr:cNvSpPr txBox="1"/>
          </xdr:nvSpPr>
          <xdr:spPr>
            <a:xfrm>
              <a:off x="9438638" y="1391136"/>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T</a:t>
              </a:r>
            </a:p>
          </xdr:txBody>
        </xdr:sp>
        <xdr:sp macro="" textlink="">
          <xdr:nvSpPr>
            <xdr:cNvPr id="154" name="TextBox 153">
              <a:extLst>
                <a:ext uri="{FF2B5EF4-FFF2-40B4-BE49-F238E27FC236}">
                  <a16:creationId xmlns:a16="http://schemas.microsoft.com/office/drawing/2014/main" id="{D5CBDC2E-A294-4520-B497-EB9734A1535E}"/>
                </a:ext>
              </a:extLst>
            </xdr:cNvPr>
            <xdr:cNvSpPr txBox="1"/>
          </xdr:nvSpPr>
          <xdr:spPr>
            <a:xfrm>
              <a:off x="8070638" y="1483218"/>
              <a:ext cx="14478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95000"/>
                    </a:schemeClr>
                  </a:solidFill>
                  <a:effectLst/>
                  <a:latin typeface="+mn-lt"/>
                  <a:ea typeface="+mn-ea"/>
                  <a:cs typeface="+mn-cs"/>
                </a:rPr>
                <a:t>Tổng</a:t>
              </a:r>
              <a:r>
                <a:rPr lang="en-US" sz="1100" b="0" baseline="0">
                  <a:solidFill>
                    <a:schemeClr val="bg1">
                      <a:lumMod val="95000"/>
                    </a:schemeClr>
                  </a:solidFill>
                  <a:effectLst/>
                  <a:latin typeface="+mn-lt"/>
                  <a:ea typeface="+mn-ea"/>
                  <a:cs typeface="+mn-cs"/>
                </a:rPr>
                <a:t> tiền ví Tiết Kiệm</a:t>
              </a:r>
              <a:endParaRPr lang="en-US" sz="1100" b="0">
                <a:solidFill>
                  <a:schemeClr val="bg1">
                    <a:lumMod val="95000"/>
                  </a:schemeClr>
                </a:solidFill>
                <a:effectLst/>
                <a:latin typeface="+mn-lt"/>
                <a:ea typeface="+mn-ea"/>
                <a:cs typeface="+mn-cs"/>
              </a:endParaRPr>
            </a:p>
          </xdr:txBody>
        </xdr:sp>
        <xdr:sp macro="" textlink="THONG_KE!M10">
          <xdr:nvSpPr>
            <xdr:cNvPr id="155" name="TextBox 154">
              <a:extLst>
                <a:ext uri="{FF2B5EF4-FFF2-40B4-BE49-F238E27FC236}">
                  <a16:creationId xmlns:a16="http://schemas.microsoft.com/office/drawing/2014/main" id="{C0647373-150E-410B-8883-688DD2C63A97}"/>
                </a:ext>
              </a:extLst>
            </xdr:cNvPr>
            <xdr:cNvSpPr txBox="1"/>
          </xdr:nvSpPr>
          <xdr:spPr>
            <a:xfrm>
              <a:off x="8165888"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CAA2A02-32B7-4E39-BBF8-E0BE0011F8D4}" type="TxLink">
                <a:rPr lang="en-US" sz="1600" b="1" i="0" u="none" strike="noStrike">
                  <a:solidFill>
                    <a:schemeClr val="bg1"/>
                  </a:solidFill>
                  <a:effectLst/>
                  <a:latin typeface="Calibri"/>
                  <a:ea typeface="+mn-ea"/>
                  <a:cs typeface="Calibri"/>
                </a:rPr>
                <a:pPr algn="r"/>
                <a:t>15,845,000</a:t>
              </a:fld>
              <a:endParaRPr lang="en-US" sz="4400" b="1">
                <a:solidFill>
                  <a:schemeClr val="bg1"/>
                </a:solidFill>
                <a:effectLst/>
                <a:ea typeface="+mn-ea"/>
              </a:endParaRPr>
            </a:p>
          </xdr:txBody>
        </xdr:sp>
        <xdr:cxnSp macro="">
          <xdr:nvCxnSpPr>
            <xdr:cNvPr id="156" name="Straight Connector 155">
              <a:extLst>
                <a:ext uri="{FF2B5EF4-FFF2-40B4-BE49-F238E27FC236}">
                  <a16:creationId xmlns:a16="http://schemas.microsoft.com/office/drawing/2014/main" id="{59F5C3E9-DA3E-47E8-89D2-EAFB9DED02DA}"/>
                </a:ext>
              </a:extLst>
            </xdr:cNvPr>
            <xdr:cNvCxnSpPr/>
          </xdr:nvCxnSpPr>
          <xdr:spPr>
            <a:xfrm>
              <a:off x="8146838"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157" name="Oval 156">
              <a:extLst>
                <a:ext uri="{FF2B5EF4-FFF2-40B4-BE49-F238E27FC236}">
                  <a16:creationId xmlns:a16="http://schemas.microsoft.com/office/drawing/2014/main" id="{10AFB932-6432-41E1-B4FC-200AAAC1BC36}"/>
                </a:ext>
              </a:extLst>
            </xdr:cNvPr>
            <xdr:cNvSpPr/>
          </xdr:nvSpPr>
          <xdr:spPr>
            <a:xfrm>
              <a:off x="9661313" y="972862"/>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sp macro="" textlink="">
          <xdr:nvSpPr>
            <xdr:cNvPr id="158" name="TextBox 157">
              <a:extLst>
                <a:ext uri="{FF2B5EF4-FFF2-40B4-BE49-F238E27FC236}">
                  <a16:creationId xmlns:a16="http://schemas.microsoft.com/office/drawing/2014/main" id="{8202915D-000B-4B7E-BE79-1524DAD775D1}"/>
                </a:ext>
              </a:extLst>
            </xdr:cNvPr>
            <xdr:cNvSpPr txBox="1"/>
          </xdr:nvSpPr>
          <xdr:spPr>
            <a:xfrm>
              <a:off x="9251513"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sp macro="" textlink="">
          <xdr:nvSpPr>
            <xdr:cNvPr id="159" name="Rectangle 158">
              <a:extLst>
                <a:ext uri="{FF2B5EF4-FFF2-40B4-BE49-F238E27FC236}">
                  <a16:creationId xmlns:a16="http://schemas.microsoft.com/office/drawing/2014/main" id="{60766ACF-122F-469F-A740-561A362A5734}"/>
                </a:ext>
              </a:extLst>
            </xdr:cNvPr>
            <xdr:cNvSpPr/>
          </xdr:nvSpPr>
          <xdr:spPr>
            <a:xfrm>
              <a:off x="8165888" y="1001437"/>
              <a:ext cx="144000" cy="144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60" name="Rectangle 159">
              <a:extLst>
                <a:ext uri="{FF2B5EF4-FFF2-40B4-BE49-F238E27FC236}">
                  <a16:creationId xmlns:a16="http://schemas.microsoft.com/office/drawing/2014/main" id="{BEBEA5CB-3A98-44AA-81A5-CD06EDBCD3FD}"/>
                </a:ext>
              </a:extLst>
            </xdr:cNvPr>
            <xdr:cNvSpPr/>
          </xdr:nvSpPr>
          <xdr:spPr>
            <a:xfrm>
              <a:off x="8661188" y="1382437"/>
              <a:ext cx="108000" cy="108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61" name="Rectangle 160">
              <a:extLst>
                <a:ext uri="{FF2B5EF4-FFF2-40B4-BE49-F238E27FC236}">
                  <a16:creationId xmlns:a16="http://schemas.microsoft.com/office/drawing/2014/main" id="{343C3953-BA3B-48B6-8848-3C77114F8B85}"/>
                </a:ext>
              </a:extLst>
            </xdr:cNvPr>
            <xdr:cNvSpPr/>
          </xdr:nvSpPr>
          <xdr:spPr>
            <a:xfrm>
              <a:off x="9013613" y="944287"/>
              <a:ext cx="72000" cy="72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62" name="Rectangle 161">
              <a:extLst>
                <a:ext uri="{FF2B5EF4-FFF2-40B4-BE49-F238E27FC236}">
                  <a16:creationId xmlns:a16="http://schemas.microsoft.com/office/drawing/2014/main" id="{B928E3E4-05EE-467B-BFA6-959D22802D5B}"/>
                </a:ext>
              </a:extLst>
            </xdr:cNvPr>
            <xdr:cNvSpPr/>
          </xdr:nvSpPr>
          <xdr:spPr>
            <a:xfrm>
              <a:off x="9185063" y="1563412"/>
              <a:ext cx="36000" cy="36000"/>
            </a:xfrm>
            <a:prstGeom prst="rect">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sp macro="" textlink="">
          <xdr:nvSpPr>
            <xdr:cNvPr id="163" name="TextBox 162">
              <a:extLst>
                <a:ext uri="{FF2B5EF4-FFF2-40B4-BE49-F238E27FC236}">
                  <a16:creationId xmlns:a16="http://schemas.microsoft.com/office/drawing/2014/main" id="{E3B4C587-F8A1-4EDE-B758-7CC2EA93AC4E}"/>
                </a:ext>
              </a:extLst>
            </xdr:cNvPr>
            <xdr:cNvSpPr txBox="1"/>
          </xdr:nvSpPr>
          <xdr:spPr>
            <a:xfrm>
              <a:off x="8070638"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30%</a:t>
              </a:r>
            </a:p>
          </xdr:txBody>
        </xdr:sp>
      </xdr:grpSp>
      <xdr:sp macro="" textlink="">
        <xdr:nvSpPr>
          <xdr:cNvPr id="164" name="TextBox 163">
            <a:extLst>
              <a:ext uri="{FF2B5EF4-FFF2-40B4-BE49-F238E27FC236}">
                <a16:creationId xmlns:a16="http://schemas.microsoft.com/office/drawing/2014/main" id="{77B0DF8B-9C27-495C-B929-3DDB4C3F30BC}"/>
              </a:ext>
            </a:extLst>
          </xdr:cNvPr>
          <xdr:cNvSpPr txBox="1"/>
        </xdr:nvSpPr>
        <xdr:spPr>
          <a:xfrm>
            <a:off x="4672423" y="3209923"/>
            <a:ext cx="3785777"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79809B"/>
                </a:solidFill>
                <a:effectLst/>
                <a:latin typeface="+mn-lt"/>
                <a:ea typeface="+mn-ea"/>
                <a:cs typeface="+mn-cs"/>
              </a:rPr>
              <a:t>Bảng</a:t>
            </a:r>
            <a:r>
              <a:rPr lang="en-US" sz="1100" b="1" baseline="0">
                <a:solidFill>
                  <a:srgbClr val="79809B"/>
                </a:solidFill>
                <a:effectLst/>
                <a:latin typeface="+mn-lt"/>
                <a:ea typeface="+mn-ea"/>
                <a:cs typeface="+mn-cs"/>
              </a:rPr>
              <a:t> thống kê thu chi qua các tháng trong năm 2023</a:t>
            </a:r>
            <a:endParaRPr lang="en-US" sz="1100" b="1">
              <a:solidFill>
                <a:srgbClr val="79809B"/>
              </a:solidFill>
              <a:effectLst/>
              <a:latin typeface="+mn-lt"/>
              <a:ea typeface="+mn-ea"/>
              <a:cs typeface="+mn-cs"/>
            </a:endParaRPr>
          </a:p>
        </xdr:txBody>
      </xdr:sp>
      <xdr:sp macro="" textlink="">
        <xdr:nvSpPr>
          <xdr:cNvPr id="171" name="TextBox 170">
            <a:extLst>
              <a:ext uri="{FF2B5EF4-FFF2-40B4-BE49-F238E27FC236}">
                <a16:creationId xmlns:a16="http://schemas.microsoft.com/office/drawing/2014/main" id="{478D9C08-1FC6-4BAF-B2A7-060ECCFD2A7B}"/>
              </a:ext>
            </a:extLst>
          </xdr:cNvPr>
          <xdr:cNvSpPr txBox="1"/>
        </xdr:nvSpPr>
        <xdr:spPr>
          <a:xfrm>
            <a:off x="4619400" y="3500437"/>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bg1">
                    <a:lumMod val="50000"/>
                  </a:schemeClr>
                </a:solidFill>
                <a:effectLst/>
                <a:latin typeface="+mn-lt"/>
                <a:ea typeface="+mn-ea"/>
                <a:cs typeface="+mn-cs"/>
              </a:rPr>
              <a:t>Tháng</a:t>
            </a:r>
          </a:p>
        </xdr:txBody>
      </xdr:sp>
      <xdr:sp macro="" textlink="">
        <xdr:nvSpPr>
          <xdr:cNvPr id="176" name="TextBox 175">
            <a:extLst>
              <a:ext uri="{FF2B5EF4-FFF2-40B4-BE49-F238E27FC236}">
                <a16:creationId xmlns:a16="http://schemas.microsoft.com/office/drawing/2014/main" id="{4033F0A9-7646-4F48-AA0E-FE9BCDD6ECFF}"/>
              </a:ext>
            </a:extLst>
          </xdr:cNvPr>
          <xdr:cNvSpPr txBox="1"/>
        </xdr:nvSpPr>
        <xdr:spPr>
          <a:xfrm>
            <a:off x="4619400" y="3750468"/>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1</a:t>
            </a:r>
          </a:p>
        </xdr:txBody>
      </xdr:sp>
      <xdr:sp macro="" textlink="">
        <xdr:nvSpPr>
          <xdr:cNvPr id="177" name="TextBox 176">
            <a:extLst>
              <a:ext uri="{FF2B5EF4-FFF2-40B4-BE49-F238E27FC236}">
                <a16:creationId xmlns:a16="http://schemas.microsoft.com/office/drawing/2014/main" id="{8576BCA0-8AAC-47D1-82CF-B9F78AE2A566}"/>
              </a:ext>
            </a:extLst>
          </xdr:cNvPr>
          <xdr:cNvSpPr txBox="1"/>
        </xdr:nvSpPr>
        <xdr:spPr>
          <a:xfrm>
            <a:off x="4619400" y="3967595"/>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2</a:t>
            </a:r>
          </a:p>
        </xdr:txBody>
      </xdr:sp>
      <xdr:sp macro="" textlink="">
        <xdr:nvSpPr>
          <xdr:cNvPr id="178" name="TextBox 177">
            <a:extLst>
              <a:ext uri="{FF2B5EF4-FFF2-40B4-BE49-F238E27FC236}">
                <a16:creationId xmlns:a16="http://schemas.microsoft.com/office/drawing/2014/main" id="{685E8E79-140F-4755-9481-CFE786DF34A4}"/>
              </a:ext>
            </a:extLst>
          </xdr:cNvPr>
          <xdr:cNvSpPr txBox="1"/>
        </xdr:nvSpPr>
        <xdr:spPr>
          <a:xfrm>
            <a:off x="4619400" y="4184722"/>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3</a:t>
            </a:r>
          </a:p>
        </xdr:txBody>
      </xdr:sp>
      <xdr:sp macro="" textlink="">
        <xdr:nvSpPr>
          <xdr:cNvPr id="179" name="TextBox 178">
            <a:extLst>
              <a:ext uri="{FF2B5EF4-FFF2-40B4-BE49-F238E27FC236}">
                <a16:creationId xmlns:a16="http://schemas.microsoft.com/office/drawing/2014/main" id="{BACF36B5-5916-4754-BC36-D9D08A186F80}"/>
              </a:ext>
            </a:extLst>
          </xdr:cNvPr>
          <xdr:cNvSpPr txBox="1"/>
        </xdr:nvSpPr>
        <xdr:spPr>
          <a:xfrm>
            <a:off x="4619400" y="4401849"/>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4</a:t>
            </a:r>
          </a:p>
        </xdr:txBody>
      </xdr:sp>
      <xdr:sp macro="" textlink="">
        <xdr:nvSpPr>
          <xdr:cNvPr id="180" name="TextBox 179">
            <a:extLst>
              <a:ext uri="{FF2B5EF4-FFF2-40B4-BE49-F238E27FC236}">
                <a16:creationId xmlns:a16="http://schemas.microsoft.com/office/drawing/2014/main" id="{E8DA6DE9-4E02-4CCA-9A7F-22C537405151}"/>
              </a:ext>
            </a:extLst>
          </xdr:cNvPr>
          <xdr:cNvSpPr txBox="1"/>
        </xdr:nvSpPr>
        <xdr:spPr>
          <a:xfrm>
            <a:off x="4619400" y="4618976"/>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5</a:t>
            </a:r>
          </a:p>
        </xdr:txBody>
      </xdr:sp>
      <xdr:sp macro="" textlink="">
        <xdr:nvSpPr>
          <xdr:cNvPr id="181" name="TextBox 180">
            <a:extLst>
              <a:ext uri="{FF2B5EF4-FFF2-40B4-BE49-F238E27FC236}">
                <a16:creationId xmlns:a16="http://schemas.microsoft.com/office/drawing/2014/main" id="{E507F08C-C01B-4409-8D61-3E9600295279}"/>
              </a:ext>
            </a:extLst>
          </xdr:cNvPr>
          <xdr:cNvSpPr txBox="1"/>
        </xdr:nvSpPr>
        <xdr:spPr>
          <a:xfrm>
            <a:off x="4619400" y="4836103"/>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6</a:t>
            </a:r>
          </a:p>
        </xdr:txBody>
      </xdr:sp>
      <xdr:sp macro="" textlink="">
        <xdr:nvSpPr>
          <xdr:cNvPr id="182" name="TextBox 181">
            <a:extLst>
              <a:ext uri="{FF2B5EF4-FFF2-40B4-BE49-F238E27FC236}">
                <a16:creationId xmlns:a16="http://schemas.microsoft.com/office/drawing/2014/main" id="{0C2C4CC7-AF7A-4840-8779-43AA090CBE6B}"/>
              </a:ext>
            </a:extLst>
          </xdr:cNvPr>
          <xdr:cNvSpPr txBox="1"/>
        </xdr:nvSpPr>
        <xdr:spPr>
          <a:xfrm>
            <a:off x="4619400" y="5053230"/>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7</a:t>
            </a:r>
          </a:p>
        </xdr:txBody>
      </xdr:sp>
      <xdr:sp macro="" textlink="">
        <xdr:nvSpPr>
          <xdr:cNvPr id="183" name="TextBox 182">
            <a:extLst>
              <a:ext uri="{FF2B5EF4-FFF2-40B4-BE49-F238E27FC236}">
                <a16:creationId xmlns:a16="http://schemas.microsoft.com/office/drawing/2014/main" id="{A03E42F9-8AD4-499F-A10A-DC725647BF35}"/>
              </a:ext>
            </a:extLst>
          </xdr:cNvPr>
          <xdr:cNvSpPr txBox="1"/>
        </xdr:nvSpPr>
        <xdr:spPr>
          <a:xfrm>
            <a:off x="4619400" y="5270357"/>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8</a:t>
            </a:r>
          </a:p>
        </xdr:txBody>
      </xdr:sp>
      <xdr:sp macro="" textlink="">
        <xdr:nvSpPr>
          <xdr:cNvPr id="184" name="TextBox 183">
            <a:extLst>
              <a:ext uri="{FF2B5EF4-FFF2-40B4-BE49-F238E27FC236}">
                <a16:creationId xmlns:a16="http://schemas.microsoft.com/office/drawing/2014/main" id="{C587FC31-EDC5-41FF-BD57-E1337C54AF95}"/>
              </a:ext>
            </a:extLst>
          </xdr:cNvPr>
          <xdr:cNvSpPr txBox="1"/>
        </xdr:nvSpPr>
        <xdr:spPr>
          <a:xfrm>
            <a:off x="4619400" y="5487484"/>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9</a:t>
            </a:r>
          </a:p>
        </xdr:txBody>
      </xdr:sp>
      <xdr:sp macro="" textlink="">
        <xdr:nvSpPr>
          <xdr:cNvPr id="185" name="TextBox 184">
            <a:extLst>
              <a:ext uri="{FF2B5EF4-FFF2-40B4-BE49-F238E27FC236}">
                <a16:creationId xmlns:a16="http://schemas.microsoft.com/office/drawing/2014/main" id="{0C2DC7FA-F38C-4647-A36D-FB3BFD7E428A}"/>
              </a:ext>
            </a:extLst>
          </xdr:cNvPr>
          <xdr:cNvSpPr txBox="1"/>
        </xdr:nvSpPr>
        <xdr:spPr>
          <a:xfrm>
            <a:off x="4619400" y="5704611"/>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10</a:t>
            </a:r>
          </a:p>
        </xdr:txBody>
      </xdr:sp>
      <xdr:sp macro="" textlink="">
        <xdr:nvSpPr>
          <xdr:cNvPr id="186" name="TextBox 185">
            <a:extLst>
              <a:ext uri="{FF2B5EF4-FFF2-40B4-BE49-F238E27FC236}">
                <a16:creationId xmlns:a16="http://schemas.microsoft.com/office/drawing/2014/main" id="{67E16EDD-F952-450F-B093-05C67EE4C8D3}"/>
              </a:ext>
            </a:extLst>
          </xdr:cNvPr>
          <xdr:cNvSpPr txBox="1"/>
        </xdr:nvSpPr>
        <xdr:spPr>
          <a:xfrm>
            <a:off x="4619400" y="5921738"/>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11</a:t>
            </a:r>
          </a:p>
        </xdr:txBody>
      </xdr:sp>
      <xdr:sp macro="" textlink="">
        <xdr:nvSpPr>
          <xdr:cNvPr id="187" name="TextBox 186">
            <a:extLst>
              <a:ext uri="{FF2B5EF4-FFF2-40B4-BE49-F238E27FC236}">
                <a16:creationId xmlns:a16="http://schemas.microsoft.com/office/drawing/2014/main" id="{D7332FD2-E394-4E6D-B281-E41C082DC5CA}"/>
              </a:ext>
            </a:extLst>
          </xdr:cNvPr>
          <xdr:cNvSpPr txBox="1"/>
        </xdr:nvSpPr>
        <xdr:spPr>
          <a:xfrm>
            <a:off x="4619400" y="6138862"/>
            <a:ext cx="54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65000"/>
                    <a:lumOff val="35000"/>
                  </a:schemeClr>
                </a:solidFill>
                <a:effectLst/>
                <a:latin typeface="+mn-lt"/>
                <a:ea typeface="+mn-ea"/>
                <a:cs typeface="+mn-cs"/>
              </a:rPr>
              <a:t>12</a:t>
            </a:r>
          </a:p>
        </xdr:txBody>
      </xdr:sp>
      <xdr:sp macro="" textlink="">
        <xdr:nvSpPr>
          <xdr:cNvPr id="189" name="TextBox 188">
            <a:extLst>
              <a:ext uri="{FF2B5EF4-FFF2-40B4-BE49-F238E27FC236}">
                <a16:creationId xmlns:a16="http://schemas.microsoft.com/office/drawing/2014/main" id="{B52FC68F-3335-49ED-AA36-F53B4B71F55B}"/>
              </a:ext>
            </a:extLst>
          </xdr:cNvPr>
          <xdr:cNvSpPr txBox="1"/>
        </xdr:nvSpPr>
        <xdr:spPr>
          <a:xfrm>
            <a:off x="5202750" y="3500437"/>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bg1">
                    <a:lumMod val="50000"/>
                  </a:schemeClr>
                </a:solidFill>
                <a:effectLst/>
                <a:latin typeface="+mn-lt"/>
                <a:ea typeface="+mn-ea"/>
                <a:cs typeface="+mn-cs"/>
              </a:rPr>
              <a:t>Thu</a:t>
            </a:r>
          </a:p>
        </xdr:txBody>
      </xdr:sp>
      <xdr:sp macro="" textlink="THONG_KE!P14">
        <xdr:nvSpPr>
          <xdr:cNvPr id="190" name="TextBox 189">
            <a:extLst>
              <a:ext uri="{FF2B5EF4-FFF2-40B4-BE49-F238E27FC236}">
                <a16:creationId xmlns:a16="http://schemas.microsoft.com/office/drawing/2014/main" id="{C8F5539E-4F9C-4C7D-A235-82C87C2E2108}"/>
              </a:ext>
            </a:extLst>
          </xdr:cNvPr>
          <xdr:cNvSpPr txBox="1"/>
        </xdr:nvSpPr>
        <xdr:spPr>
          <a:xfrm>
            <a:off x="5107500" y="3750468"/>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0F51CD1-71D4-4521-B53A-789F1E1A5CEB}" type="TxLink">
              <a:rPr lang="en-US" sz="1050" b="0" i="0" u="none" strike="noStrike">
                <a:solidFill>
                  <a:schemeClr val="accent6">
                    <a:lumMod val="75000"/>
                  </a:schemeClr>
                </a:solidFill>
                <a:effectLst/>
                <a:latin typeface="+mn-lt"/>
                <a:ea typeface="+mn-ea"/>
                <a:cs typeface="Calibri"/>
              </a:rPr>
              <a:pPr algn="r"/>
              <a:t> 7,506,000 </a:t>
            </a:fld>
            <a:endParaRPr lang="en-US" sz="1050" b="0">
              <a:solidFill>
                <a:schemeClr val="accent6">
                  <a:lumMod val="75000"/>
                </a:schemeClr>
              </a:solidFill>
              <a:effectLst/>
              <a:latin typeface="+mn-lt"/>
              <a:ea typeface="+mn-ea"/>
              <a:cs typeface="+mn-cs"/>
            </a:endParaRPr>
          </a:p>
        </xdr:txBody>
      </xdr:sp>
      <xdr:sp macro="" textlink="THONG_KE!P15">
        <xdr:nvSpPr>
          <xdr:cNvPr id="191" name="TextBox 190">
            <a:extLst>
              <a:ext uri="{FF2B5EF4-FFF2-40B4-BE49-F238E27FC236}">
                <a16:creationId xmlns:a16="http://schemas.microsoft.com/office/drawing/2014/main" id="{D7DA3216-0B54-4ADC-858F-7C5C7BF55F9D}"/>
              </a:ext>
            </a:extLst>
          </xdr:cNvPr>
          <xdr:cNvSpPr txBox="1"/>
        </xdr:nvSpPr>
        <xdr:spPr>
          <a:xfrm>
            <a:off x="5107500" y="3967595"/>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9EF1E6B-C969-47C4-A37F-137983DC8B4F}" type="TxLink">
              <a:rPr lang="en-US" sz="1050" b="0" i="0" u="none" strike="noStrike">
                <a:solidFill>
                  <a:schemeClr val="accent6">
                    <a:lumMod val="75000"/>
                  </a:schemeClr>
                </a:solidFill>
                <a:effectLst/>
                <a:latin typeface="+mn-lt"/>
                <a:ea typeface="+mn-ea"/>
                <a:cs typeface="Calibri"/>
              </a:rPr>
              <a:pPr algn="r"/>
              <a:t> 7,500,000 </a:t>
            </a:fld>
            <a:endParaRPr lang="en-US" sz="1050" b="0">
              <a:solidFill>
                <a:schemeClr val="accent6">
                  <a:lumMod val="75000"/>
                </a:schemeClr>
              </a:solidFill>
              <a:effectLst/>
              <a:latin typeface="+mn-lt"/>
              <a:ea typeface="+mn-ea"/>
              <a:cs typeface="+mn-cs"/>
            </a:endParaRPr>
          </a:p>
        </xdr:txBody>
      </xdr:sp>
      <xdr:sp macro="" textlink="THONG_KE!P16">
        <xdr:nvSpPr>
          <xdr:cNvPr id="192" name="TextBox 191">
            <a:extLst>
              <a:ext uri="{FF2B5EF4-FFF2-40B4-BE49-F238E27FC236}">
                <a16:creationId xmlns:a16="http://schemas.microsoft.com/office/drawing/2014/main" id="{C98B7175-C4BE-4512-8E01-8791B2F85CD7}"/>
              </a:ext>
            </a:extLst>
          </xdr:cNvPr>
          <xdr:cNvSpPr txBox="1"/>
        </xdr:nvSpPr>
        <xdr:spPr>
          <a:xfrm>
            <a:off x="5107500" y="4184722"/>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8F422482-7887-45D2-B9D6-C4D98F2BB236}" type="TxLink">
              <a:rPr lang="en-US" sz="1050" b="0" i="0" u="none" strike="noStrike">
                <a:solidFill>
                  <a:schemeClr val="accent6">
                    <a:lumMod val="75000"/>
                  </a:schemeClr>
                </a:solidFill>
                <a:effectLst/>
                <a:latin typeface="+mn-lt"/>
                <a:ea typeface="+mn-ea"/>
                <a:cs typeface="Calibri"/>
              </a:rPr>
              <a:pPr algn="r"/>
              <a:t> 6,500,000 </a:t>
            </a:fld>
            <a:endParaRPr lang="en-US" sz="1050" b="0">
              <a:solidFill>
                <a:schemeClr val="accent6">
                  <a:lumMod val="75000"/>
                </a:schemeClr>
              </a:solidFill>
              <a:effectLst/>
              <a:latin typeface="+mn-lt"/>
              <a:ea typeface="+mn-ea"/>
              <a:cs typeface="+mn-cs"/>
            </a:endParaRPr>
          </a:p>
        </xdr:txBody>
      </xdr:sp>
      <xdr:sp macro="" textlink="THONG_KE!P17">
        <xdr:nvSpPr>
          <xdr:cNvPr id="193" name="TextBox 192">
            <a:extLst>
              <a:ext uri="{FF2B5EF4-FFF2-40B4-BE49-F238E27FC236}">
                <a16:creationId xmlns:a16="http://schemas.microsoft.com/office/drawing/2014/main" id="{46B01983-EDF4-458F-8AE7-77589047F95D}"/>
              </a:ext>
            </a:extLst>
          </xdr:cNvPr>
          <xdr:cNvSpPr txBox="1"/>
        </xdr:nvSpPr>
        <xdr:spPr>
          <a:xfrm>
            <a:off x="5107500" y="4401849"/>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BBA797FC-92A3-44D5-96F0-B0DB7AAB1936}" type="TxLink">
              <a:rPr lang="en-US" sz="1050" b="0" i="0" u="none" strike="noStrike">
                <a:solidFill>
                  <a:schemeClr val="accent6">
                    <a:lumMod val="75000"/>
                  </a:schemeClr>
                </a:solidFill>
                <a:effectLst/>
                <a:latin typeface="+mn-lt"/>
                <a:ea typeface="+mn-ea"/>
                <a:cs typeface="Calibri"/>
              </a:rPr>
              <a:pPr algn="r"/>
              <a:t> 5,450,000 </a:t>
            </a:fld>
            <a:endParaRPr lang="en-US" sz="1050" b="0">
              <a:solidFill>
                <a:schemeClr val="accent6">
                  <a:lumMod val="75000"/>
                </a:schemeClr>
              </a:solidFill>
              <a:effectLst/>
              <a:latin typeface="+mn-lt"/>
              <a:ea typeface="+mn-ea"/>
              <a:cs typeface="+mn-cs"/>
            </a:endParaRPr>
          </a:p>
        </xdr:txBody>
      </xdr:sp>
      <xdr:sp macro="" textlink="THONG_KE!P18">
        <xdr:nvSpPr>
          <xdr:cNvPr id="194" name="TextBox 193">
            <a:extLst>
              <a:ext uri="{FF2B5EF4-FFF2-40B4-BE49-F238E27FC236}">
                <a16:creationId xmlns:a16="http://schemas.microsoft.com/office/drawing/2014/main" id="{5482A97A-A62D-4AF5-B19E-3E9BE62775E1}"/>
              </a:ext>
            </a:extLst>
          </xdr:cNvPr>
          <xdr:cNvSpPr txBox="1"/>
        </xdr:nvSpPr>
        <xdr:spPr>
          <a:xfrm>
            <a:off x="5107500" y="4618976"/>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701E3A6-CE15-4F9C-8DAA-2D8EC2DAFD9A}" type="TxLink">
              <a:rPr lang="en-US" sz="1050" b="0" i="0" u="none" strike="noStrike">
                <a:solidFill>
                  <a:schemeClr val="accent6">
                    <a:lumMod val="75000"/>
                  </a:schemeClr>
                </a:solidFill>
                <a:effectLst/>
                <a:latin typeface="+mn-lt"/>
                <a:ea typeface="+mn-ea"/>
                <a:cs typeface="Calibri"/>
              </a:rPr>
              <a:pPr algn="r"/>
              <a:t> 7,250,000 </a:t>
            </a:fld>
            <a:endParaRPr lang="en-US" sz="1050" b="0">
              <a:solidFill>
                <a:schemeClr val="accent6">
                  <a:lumMod val="75000"/>
                </a:schemeClr>
              </a:solidFill>
              <a:effectLst/>
              <a:latin typeface="+mn-lt"/>
              <a:ea typeface="+mn-ea"/>
              <a:cs typeface="+mn-cs"/>
            </a:endParaRPr>
          </a:p>
        </xdr:txBody>
      </xdr:sp>
      <xdr:sp macro="" textlink="THONG_KE!P19">
        <xdr:nvSpPr>
          <xdr:cNvPr id="195" name="TextBox 194">
            <a:extLst>
              <a:ext uri="{FF2B5EF4-FFF2-40B4-BE49-F238E27FC236}">
                <a16:creationId xmlns:a16="http://schemas.microsoft.com/office/drawing/2014/main" id="{9E790785-EEEB-4133-A40E-8809D22F88CF}"/>
              </a:ext>
            </a:extLst>
          </xdr:cNvPr>
          <xdr:cNvSpPr txBox="1"/>
        </xdr:nvSpPr>
        <xdr:spPr>
          <a:xfrm>
            <a:off x="5107500" y="4836103"/>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77A664B-F6FB-429A-A92D-1A97C92B3560}" type="TxLink">
              <a:rPr lang="en-US" sz="1050" b="0" i="0" u="none" strike="noStrike">
                <a:solidFill>
                  <a:schemeClr val="accent6">
                    <a:lumMod val="75000"/>
                  </a:schemeClr>
                </a:solidFill>
                <a:effectLst/>
                <a:latin typeface="+mn-lt"/>
                <a:ea typeface="+mn-ea"/>
                <a:cs typeface="Calibri"/>
              </a:rPr>
              <a:pPr algn="r"/>
              <a:t> 5,800,000 </a:t>
            </a:fld>
            <a:endParaRPr lang="en-US" sz="1050" b="0">
              <a:solidFill>
                <a:schemeClr val="accent6">
                  <a:lumMod val="75000"/>
                </a:schemeClr>
              </a:solidFill>
              <a:effectLst/>
              <a:latin typeface="+mn-lt"/>
              <a:ea typeface="+mn-ea"/>
              <a:cs typeface="+mn-cs"/>
            </a:endParaRPr>
          </a:p>
        </xdr:txBody>
      </xdr:sp>
      <xdr:sp macro="" textlink="THONG_KE!P20">
        <xdr:nvSpPr>
          <xdr:cNvPr id="196" name="TextBox 195">
            <a:extLst>
              <a:ext uri="{FF2B5EF4-FFF2-40B4-BE49-F238E27FC236}">
                <a16:creationId xmlns:a16="http://schemas.microsoft.com/office/drawing/2014/main" id="{432F25B5-DEE2-4B65-86E4-782F779C263A}"/>
              </a:ext>
            </a:extLst>
          </xdr:cNvPr>
          <xdr:cNvSpPr txBox="1"/>
        </xdr:nvSpPr>
        <xdr:spPr>
          <a:xfrm>
            <a:off x="5107500" y="505323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FE3084E-2884-4324-90D9-D94D07ED2B9A}" type="TxLink">
              <a:rPr lang="en-US" sz="1050" b="0" i="0" u="none" strike="noStrike">
                <a:solidFill>
                  <a:schemeClr val="accent6">
                    <a:lumMod val="75000"/>
                  </a:schemeClr>
                </a:solidFill>
                <a:effectLst/>
                <a:latin typeface="+mn-lt"/>
                <a:ea typeface="+mn-ea"/>
                <a:cs typeface="Calibri"/>
              </a:rPr>
              <a:pPr algn="r"/>
              <a:t> 8,750,000 </a:t>
            </a:fld>
            <a:endParaRPr lang="en-US" sz="1050" b="0">
              <a:solidFill>
                <a:schemeClr val="accent6">
                  <a:lumMod val="75000"/>
                </a:schemeClr>
              </a:solidFill>
              <a:effectLst/>
              <a:latin typeface="+mn-lt"/>
              <a:ea typeface="+mn-ea"/>
              <a:cs typeface="+mn-cs"/>
            </a:endParaRPr>
          </a:p>
        </xdr:txBody>
      </xdr:sp>
      <xdr:sp macro="" textlink="THONG_KE!P21">
        <xdr:nvSpPr>
          <xdr:cNvPr id="197" name="TextBox 196">
            <a:extLst>
              <a:ext uri="{FF2B5EF4-FFF2-40B4-BE49-F238E27FC236}">
                <a16:creationId xmlns:a16="http://schemas.microsoft.com/office/drawing/2014/main" id="{D64D87A8-391D-4B33-AB7C-AEF559723A2A}"/>
              </a:ext>
            </a:extLst>
          </xdr:cNvPr>
          <xdr:cNvSpPr txBox="1"/>
        </xdr:nvSpPr>
        <xdr:spPr>
          <a:xfrm>
            <a:off x="5107500" y="5270357"/>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C000511-C87F-439E-873E-4D8262AC4F6D}" type="TxLink">
              <a:rPr lang="en-US" sz="1050" b="0" i="0" u="none" strike="noStrike">
                <a:solidFill>
                  <a:schemeClr val="accent6">
                    <a:lumMod val="75000"/>
                  </a:schemeClr>
                </a:solidFill>
                <a:effectLst/>
                <a:latin typeface="+mn-lt"/>
                <a:ea typeface="+mn-ea"/>
                <a:cs typeface="Calibri"/>
              </a:rPr>
              <a:pPr algn="r"/>
              <a:t> 6,155,000 </a:t>
            </a:fld>
            <a:endParaRPr lang="en-US" sz="1050" b="0">
              <a:solidFill>
                <a:schemeClr val="accent6">
                  <a:lumMod val="75000"/>
                </a:schemeClr>
              </a:solidFill>
              <a:effectLst/>
              <a:latin typeface="+mn-lt"/>
              <a:ea typeface="+mn-ea"/>
              <a:cs typeface="+mn-cs"/>
            </a:endParaRPr>
          </a:p>
        </xdr:txBody>
      </xdr:sp>
      <xdr:sp macro="" textlink="THONG_KE!P22">
        <xdr:nvSpPr>
          <xdr:cNvPr id="198" name="TextBox 197">
            <a:extLst>
              <a:ext uri="{FF2B5EF4-FFF2-40B4-BE49-F238E27FC236}">
                <a16:creationId xmlns:a16="http://schemas.microsoft.com/office/drawing/2014/main" id="{FFE30B3D-7A44-442E-B47E-00BE2827E83B}"/>
              </a:ext>
            </a:extLst>
          </xdr:cNvPr>
          <xdr:cNvSpPr txBox="1"/>
        </xdr:nvSpPr>
        <xdr:spPr>
          <a:xfrm>
            <a:off x="5107500" y="5487484"/>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253A3D8-C3F5-493E-891A-F6BFEF5E94E0}" type="TxLink">
              <a:rPr lang="en-US" sz="1050" b="0" i="0" u="none" strike="noStrike">
                <a:solidFill>
                  <a:schemeClr val="accent6">
                    <a:lumMod val="75000"/>
                  </a:schemeClr>
                </a:solidFill>
                <a:effectLst/>
                <a:latin typeface="+mn-lt"/>
                <a:ea typeface="+mn-ea"/>
                <a:cs typeface="Calibri"/>
              </a:rPr>
              <a:pPr algn="r"/>
              <a:t> 6,500,000 </a:t>
            </a:fld>
            <a:endParaRPr lang="en-US" sz="1050" b="0">
              <a:solidFill>
                <a:schemeClr val="accent6">
                  <a:lumMod val="75000"/>
                </a:schemeClr>
              </a:solidFill>
              <a:effectLst/>
              <a:latin typeface="+mn-lt"/>
              <a:ea typeface="+mn-ea"/>
              <a:cs typeface="+mn-cs"/>
            </a:endParaRPr>
          </a:p>
        </xdr:txBody>
      </xdr:sp>
      <xdr:sp macro="" textlink="THONG_KE!P23">
        <xdr:nvSpPr>
          <xdr:cNvPr id="199" name="TextBox 198">
            <a:extLst>
              <a:ext uri="{FF2B5EF4-FFF2-40B4-BE49-F238E27FC236}">
                <a16:creationId xmlns:a16="http://schemas.microsoft.com/office/drawing/2014/main" id="{6C46F7F2-5BB6-4692-A83C-895EF8E7D9D3}"/>
              </a:ext>
            </a:extLst>
          </xdr:cNvPr>
          <xdr:cNvSpPr txBox="1"/>
        </xdr:nvSpPr>
        <xdr:spPr>
          <a:xfrm>
            <a:off x="5107500" y="5704611"/>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40BFBD8-4F64-4405-AA7A-81B5F5D3EF91}" type="TxLink">
              <a:rPr lang="en-US" sz="1050" b="0" i="0" u="none" strike="noStrike">
                <a:solidFill>
                  <a:schemeClr val="accent6">
                    <a:lumMod val="75000"/>
                  </a:schemeClr>
                </a:solidFill>
                <a:effectLst/>
                <a:latin typeface="+mn-lt"/>
                <a:ea typeface="+mn-ea"/>
                <a:cs typeface="Calibri"/>
              </a:rPr>
              <a:pPr algn="r"/>
              <a:t> 7,200,000 </a:t>
            </a:fld>
            <a:endParaRPr lang="en-US" sz="1050" b="0">
              <a:solidFill>
                <a:schemeClr val="accent6">
                  <a:lumMod val="75000"/>
                </a:schemeClr>
              </a:solidFill>
              <a:effectLst/>
              <a:latin typeface="+mn-lt"/>
              <a:ea typeface="+mn-ea"/>
              <a:cs typeface="+mn-cs"/>
            </a:endParaRPr>
          </a:p>
        </xdr:txBody>
      </xdr:sp>
      <xdr:sp macro="" textlink="THONG_KE!P24">
        <xdr:nvSpPr>
          <xdr:cNvPr id="200" name="TextBox 199">
            <a:extLst>
              <a:ext uri="{FF2B5EF4-FFF2-40B4-BE49-F238E27FC236}">
                <a16:creationId xmlns:a16="http://schemas.microsoft.com/office/drawing/2014/main" id="{346213F1-311D-40B3-BA2D-47F5AA1FC7C4}"/>
              </a:ext>
            </a:extLst>
          </xdr:cNvPr>
          <xdr:cNvSpPr txBox="1"/>
        </xdr:nvSpPr>
        <xdr:spPr>
          <a:xfrm>
            <a:off x="5107500" y="5921738"/>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B09A7E5-21C7-41A5-8609-62F482FEC5D1}" type="TxLink">
              <a:rPr lang="en-US" sz="1050" b="0" i="0" u="none" strike="noStrike">
                <a:solidFill>
                  <a:schemeClr val="accent6">
                    <a:lumMod val="75000"/>
                  </a:schemeClr>
                </a:solidFill>
                <a:effectLst/>
                <a:latin typeface="+mn-lt"/>
                <a:ea typeface="+mn-ea"/>
                <a:cs typeface="Calibri"/>
              </a:rPr>
              <a:pPr algn="r"/>
              <a:t> 8,100,000 </a:t>
            </a:fld>
            <a:endParaRPr lang="en-US" sz="1050" b="0">
              <a:solidFill>
                <a:schemeClr val="accent6">
                  <a:lumMod val="75000"/>
                </a:schemeClr>
              </a:solidFill>
              <a:effectLst/>
              <a:latin typeface="+mn-lt"/>
              <a:ea typeface="+mn-ea"/>
              <a:cs typeface="+mn-cs"/>
            </a:endParaRPr>
          </a:p>
        </xdr:txBody>
      </xdr:sp>
      <xdr:sp macro="" textlink="THONG_KE!P25">
        <xdr:nvSpPr>
          <xdr:cNvPr id="201" name="TextBox 200">
            <a:extLst>
              <a:ext uri="{FF2B5EF4-FFF2-40B4-BE49-F238E27FC236}">
                <a16:creationId xmlns:a16="http://schemas.microsoft.com/office/drawing/2014/main" id="{77B72F14-E62E-4374-9F36-701D88FB39F5}"/>
              </a:ext>
            </a:extLst>
          </xdr:cNvPr>
          <xdr:cNvSpPr txBox="1"/>
        </xdr:nvSpPr>
        <xdr:spPr>
          <a:xfrm>
            <a:off x="5107500" y="6138862"/>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E21935B-786C-4D80-BA97-AEDAC3B11729}" type="TxLink">
              <a:rPr lang="en-US" sz="1050" b="0" i="0" u="none" strike="noStrike">
                <a:solidFill>
                  <a:schemeClr val="accent6">
                    <a:lumMod val="75000"/>
                  </a:schemeClr>
                </a:solidFill>
                <a:effectLst/>
                <a:latin typeface="+mn-lt"/>
                <a:ea typeface="+mn-ea"/>
                <a:cs typeface="Calibri"/>
              </a:rPr>
              <a:pPr algn="r"/>
              <a:t> 9,600,000 </a:t>
            </a:fld>
            <a:endParaRPr lang="en-US" sz="1050" b="0">
              <a:solidFill>
                <a:schemeClr val="accent6">
                  <a:lumMod val="75000"/>
                </a:schemeClr>
              </a:solidFill>
              <a:effectLst/>
              <a:latin typeface="+mn-lt"/>
              <a:ea typeface="+mn-ea"/>
              <a:cs typeface="+mn-cs"/>
            </a:endParaRPr>
          </a:p>
        </xdr:txBody>
      </xdr:sp>
      <xdr:sp macro="" textlink="">
        <xdr:nvSpPr>
          <xdr:cNvPr id="203" name="TextBox 202">
            <a:extLst>
              <a:ext uri="{FF2B5EF4-FFF2-40B4-BE49-F238E27FC236}">
                <a16:creationId xmlns:a16="http://schemas.microsoft.com/office/drawing/2014/main" id="{B1988271-6E7B-4823-ACE2-9E79EBF6BE22}"/>
              </a:ext>
            </a:extLst>
          </xdr:cNvPr>
          <xdr:cNvSpPr txBox="1"/>
        </xdr:nvSpPr>
        <xdr:spPr>
          <a:xfrm>
            <a:off x="6254100" y="3500437"/>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tx1">
                    <a:lumMod val="50000"/>
                    <a:lumOff val="50000"/>
                  </a:schemeClr>
                </a:solidFill>
                <a:effectLst/>
                <a:latin typeface="+mn-lt"/>
                <a:ea typeface="+mn-ea"/>
                <a:cs typeface="+mn-cs"/>
              </a:rPr>
              <a:t>Chi</a:t>
            </a:r>
          </a:p>
        </xdr:txBody>
      </xdr:sp>
      <xdr:sp macro="" textlink="THONG_KE!Q14">
        <xdr:nvSpPr>
          <xdr:cNvPr id="204" name="TextBox 203">
            <a:extLst>
              <a:ext uri="{FF2B5EF4-FFF2-40B4-BE49-F238E27FC236}">
                <a16:creationId xmlns:a16="http://schemas.microsoft.com/office/drawing/2014/main" id="{FA95C6B2-2446-45C4-8D66-C3EED05F4AD5}"/>
              </a:ext>
            </a:extLst>
          </xdr:cNvPr>
          <xdr:cNvSpPr txBox="1"/>
        </xdr:nvSpPr>
        <xdr:spPr>
          <a:xfrm>
            <a:off x="6158850" y="3750468"/>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8917ED98-1AE2-4551-9B7C-C063E3F59293}" type="TxLink">
              <a:rPr lang="en-US" sz="1050" b="0" i="0" u="none" strike="noStrike">
                <a:solidFill>
                  <a:schemeClr val="accent2">
                    <a:lumMod val="75000"/>
                  </a:schemeClr>
                </a:solidFill>
                <a:effectLst/>
                <a:latin typeface="+mn-lt"/>
                <a:ea typeface="+mn-ea"/>
                <a:cs typeface="Calibri"/>
              </a:rPr>
              <a:pPr algn="r"/>
              <a:t> 4,235,000 </a:t>
            </a:fld>
            <a:endParaRPr lang="en-US" sz="1050" b="0">
              <a:solidFill>
                <a:schemeClr val="accent2">
                  <a:lumMod val="75000"/>
                </a:schemeClr>
              </a:solidFill>
              <a:effectLst/>
              <a:latin typeface="+mn-lt"/>
              <a:ea typeface="+mn-ea"/>
              <a:cs typeface="+mn-cs"/>
            </a:endParaRPr>
          </a:p>
        </xdr:txBody>
      </xdr:sp>
      <xdr:sp macro="" textlink="THONG_KE!Q15">
        <xdr:nvSpPr>
          <xdr:cNvPr id="205" name="TextBox 204">
            <a:extLst>
              <a:ext uri="{FF2B5EF4-FFF2-40B4-BE49-F238E27FC236}">
                <a16:creationId xmlns:a16="http://schemas.microsoft.com/office/drawing/2014/main" id="{32A17D9D-3B61-41B8-8340-4130A3893624}"/>
              </a:ext>
            </a:extLst>
          </xdr:cNvPr>
          <xdr:cNvSpPr txBox="1"/>
        </xdr:nvSpPr>
        <xdr:spPr>
          <a:xfrm>
            <a:off x="6158850" y="3967595"/>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8877E693-D7DC-4D22-AE8F-8F1CAF9400E2}" type="TxLink">
              <a:rPr lang="en-US" sz="1050" b="0" i="0" u="none" strike="noStrike">
                <a:solidFill>
                  <a:schemeClr val="accent2">
                    <a:lumMod val="75000"/>
                  </a:schemeClr>
                </a:solidFill>
                <a:effectLst/>
                <a:latin typeface="+mn-lt"/>
                <a:ea typeface="+mn-ea"/>
                <a:cs typeface="Calibri"/>
              </a:rPr>
              <a:pPr algn="r"/>
              <a:t> 6,430,000 </a:t>
            </a:fld>
            <a:endParaRPr lang="en-US" sz="1050" b="0">
              <a:solidFill>
                <a:schemeClr val="accent2">
                  <a:lumMod val="75000"/>
                </a:schemeClr>
              </a:solidFill>
              <a:effectLst/>
              <a:latin typeface="+mn-lt"/>
              <a:ea typeface="+mn-ea"/>
              <a:cs typeface="+mn-cs"/>
            </a:endParaRPr>
          </a:p>
        </xdr:txBody>
      </xdr:sp>
      <xdr:sp macro="" textlink="THONG_KE!Q16">
        <xdr:nvSpPr>
          <xdr:cNvPr id="206" name="TextBox 205">
            <a:extLst>
              <a:ext uri="{FF2B5EF4-FFF2-40B4-BE49-F238E27FC236}">
                <a16:creationId xmlns:a16="http://schemas.microsoft.com/office/drawing/2014/main" id="{F4CF2E38-5857-4B57-A867-BFB73AB6DCFB}"/>
              </a:ext>
            </a:extLst>
          </xdr:cNvPr>
          <xdr:cNvSpPr txBox="1"/>
        </xdr:nvSpPr>
        <xdr:spPr>
          <a:xfrm>
            <a:off x="6158850" y="4184722"/>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210CD94-B466-4F54-9550-9A576E68D156}" type="TxLink">
              <a:rPr lang="en-US" sz="1050" b="0" i="0" u="none" strike="noStrike">
                <a:solidFill>
                  <a:schemeClr val="accent2">
                    <a:lumMod val="75000"/>
                  </a:schemeClr>
                </a:solidFill>
                <a:effectLst/>
                <a:latin typeface="+mn-lt"/>
                <a:ea typeface="+mn-ea"/>
                <a:cs typeface="Calibri"/>
              </a:rPr>
              <a:pPr algn="r"/>
              <a:t> 10,900,000 </a:t>
            </a:fld>
            <a:endParaRPr lang="en-US" sz="1050" b="0">
              <a:solidFill>
                <a:schemeClr val="accent2">
                  <a:lumMod val="75000"/>
                </a:schemeClr>
              </a:solidFill>
              <a:effectLst/>
              <a:latin typeface="+mn-lt"/>
              <a:ea typeface="+mn-ea"/>
              <a:cs typeface="+mn-cs"/>
            </a:endParaRPr>
          </a:p>
        </xdr:txBody>
      </xdr:sp>
      <xdr:sp macro="" textlink="THONG_KE!Q17">
        <xdr:nvSpPr>
          <xdr:cNvPr id="207" name="TextBox 206">
            <a:extLst>
              <a:ext uri="{FF2B5EF4-FFF2-40B4-BE49-F238E27FC236}">
                <a16:creationId xmlns:a16="http://schemas.microsoft.com/office/drawing/2014/main" id="{50627D2E-D381-43A2-A531-630ABDB13BCA}"/>
              </a:ext>
            </a:extLst>
          </xdr:cNvPr>
          <xdr:cNvSpPr txBox="1"/>
        </xdr:nvSpPr>
        <xdr:spPr>
          <a:xfrm>
            <a:off x="6158850" y="4401849"/>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C13EE5A-B90F-4E15-82A9-B4480BC8D774}" type="TxLink">
              <a:rPr lang="en-US" sz="1050" b="0" i="0" u="none" strike="noStrike">
                <a:solidFill>
                  <a:schemeClr val="accent2">
                    <a:lumMod val="75000"/>
                  </a:schemeClr>
                </a:solidFill>
                <a:effectLst/>
                <a:latin typeface="+mn-lt"/>
                <a:ea typeface="+mn-ea"/>
                <a:cs typeface="Calibri"/>
              </a:rPr>
              <a:pPr algn="r"/>
              <a:t> 4,050,999 </a:t>
            </a:fld>
            <a:endParaRPr lang="en-US" sz="1050" b="0">
              <a:solidFill>
                <a:schemeClr val="accent2">
                  <a:lumMod val="75000"/>
                </a:schemeClr>
              </a:solidFill>
              <a:effectLst/>
              <a:latin typeface="+mn-lt"/>
              <a:ea typeface="+mn-ea"/>
              <a:cs typeface="+mn-cs"/>
            </a:endParaRPr>
          </a:p>
        </xdr:txBody>
      </xdr:sp>
      <xdr:sp macro="" textlink="THONG_KE!Q18">
        <xdr:nvSpPr>
          <xdr:cNvPr id="208" name="TextBox 207">
            <a:extLst>
              <a:ext uri="{FF2B5EF4-FFF2-40B4-BE49-F238E27FC236}">
                <a16:creationId xmlns:a16="http://schemas.microsoft.com/office/drawing/2014/main" id="{F4AEB4A3-4933-46B2-ACBF-A69586E63CB4}"/>
              </a:ext>
            </a:extLst>
          </xdr:cNvPr>
          <xdr:cNvSpPr txBox="1"/>
        </xdr:nvSpPr>
        <xdr:spPr>
          <a:xfrm>
            <a:off x="6158850" y="4618976"/>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15F8939-2385-4996-AA1F-F281133859B1}" type="TxLink">
              <a:rPr lang="en-US" sz="1050" b="0" i="0" u="none" strike="noStrike">
                <a:solidFill>
                  <a:schemeClr val="accent2">
                    <a:lumMod val="75000"/>
                  </a:schemeClr>
                </a:solidFill>
                <a:effectLst/>
                <a:latin typeface="+mn-lt"/>
                <a:ea typeface="+mn-ea"/>
                <a:cs typeface="Calibri"/>
              </a:rPr>
              <a:pPr algn="r"/>
              <a:t> 4,833,000 </a:t>
            </a:fld>
            <a:endParaRPr lang="en-US" sz="1050" b="0">
              <a:solidFill>
                <a:schemeClr val="accent2">
                  <a:lumMod val="75000"/>
                </a:schemeClr>
              </a:solidFill>
              <a:effectLst/>
              <a:latin typeface="+mn-lt"/>
              <a:ea typeface="+mn-ea"/>
              <a:cs typeface="+mn-cs"/>
            </a:endParaRPr>
          </a:p>
        </xdr:txBody>
      </xdr:sp>
      <xdr:sp macro="" textlink="THONG_KE!Q19">
        <xdr:nvSpPr>
          <xdr:cNvPr id="209" name="TextBox 208">
            <a:extLst>
              <a:ext uri="{FF2B5EF4-FFF2-40B4-BE49-F238E27FC236}">
                <a16:creationId xmlns:a16="http://schemas.microsoft.com/office/drawing/2014/main" id="{86EA4FD2-BC86-4CCD-9E22-6B09C1D3E38C}"/>
              </a:ext>
            </a:extLst>
          </xdr:cNvPr>
          <xdr:cNvSpPr txBox="1"/>
        </xdr:nvSpPr>
        <xdr:spPr>
          <a:xfrm>
            <a:off x="6158850" y="4836103"/>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5C4140D-2A03-468D-B3FD-1C64BFB0A011}" type="TxLink">
              <a:rPr lang="en-US" sz="1050" b="0" i="0" u="none" strike="noStrike">
                <a:solidFill>
                  <a:schemeClr val="accent2">
                    <a:lumMod val="75000"/>
                  </a:schemeClr>
                </a:solidFill>
                <a:effectLst/>
                <a:latin typeface="+mn-lt"/>
                <a:ea typeface="+mn-ea"/>
                <a:cs typeface="Calibri"/>
              </a:rPr>
              <a:pPr algn="r"/>
              <a:t> 6,900,250 </a:t>
            </a:fld>
            <a:endParaRPr lang="en-US" sz="1050" b="0">
              <a:solidFill>
                <a:schemeClr val="accent2">
                  <a:lumMod val="75000"/>
                </a:schemeClr>
              </a:solidFill>
              <a:effectLst/>
              <a:latin typeface="+mn-lt"/>
              <a:ea typeface="+mn-ea"/>
              <a:cs typeface="+mn-cs"/>
            </a:endParaRPr>
          </a:p>
        </xdr:txBody>
      </xdr:sp>
      <xdr:sp macro="" textlink="THONG_KE!Q20">
        <xdr:nvSpPr>
          <xdr:cNvPr id="210" name="TextBox 209">
            <a:extLst>
              <a:ext uri="{FF2B5EF4-FFF2-40B4-BE49-F238E27FC236}">
                <a16:creationId xmlns:a16="http://schemas.microsoft.com/office/drawing/2014/main" id="{375A1A84-0504-4ED2-9068-24B4B85ED61E}"/>
              </a:ext>
            </a:extLst>
          </xdr:cNvPr>
          <xdr:cNvSpPr txBox="1"/>
        </xdr:nvSpPr>
        <xdr:spPr>
          <a:xfrm>
            <a:off x="6158850" y="505323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11A3EFF-449E-448C-97E4-2DCB98B512F5}" type="TxLink">
              <a:rPr lang="en-US" sz="1050" b="0" i="0" u="none" strike="noStrike">
                <a:solidFill>
                  <a:schemeClr val="accent2">
                    <a:lumMod val="75000"/>
                  </a:schemeClr>
                </a:solidFill>
                <a:effectLst/>
                <a:latin typeface="+mn-lt"/>
                <a:ea typeface="+mn-ea"/>
                <a:cs typeface="Calibri"/>
              </a:rPr>
              <a:pPr algn="r"/>
              <a:t> 5,002,000 </a:t>
            </a:fld>
            <a:endParaRPr lang="en-US" sz="1050" b="0">
              <a:solidFill>
                <a:schemeClr val="accent2">
                  <a:lumMod val="75000"/>
                </a:schemeClr>
              </a:solidFill>
              <a:effectLst/>
              <a:latin typeface="+mn-lt"/>
              <a:ea typeface="+mn-ea"/>
              <a:cs typeface="+mn-cs"/>
            </a:endParaRPr>
          </a:p>
        </xdr:txBody>
      </xdr:sp>
      <xdr:sp macro="" textlink="THONG_KE!Q21">
        <xdr:nvSpPr>
          <xdr:cNvPr id="211" name="TextBox 210">
            <a:extLst>
              <a:ext uri="{FF2B5EF4-FFF2-40B4-BE49-F238E27FC236}">
                <a16:creationId xmlns:a16="http://schemas.microsoft.com/office/drawing/2014/main" id="{D94B45B9-0A5A-4D02-8F8D-754E8BC6E9D4}"/>
              </a:ext>
            </a:extLst>
          </xdr:cNvPr>
          <xdr:cNvSpPr txBox="1"/>
        </xdr:nvSpPr>
        <xdr:spPr>
          <a:xfrm>
            <a:off x="6158850" y="5270357"/>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8C1EFD6-2EDE-42F9-9F27-BA28F07A8934}" type="TxLink">
              <a:rPr lang="en-US" sz="1050" b="0" i="0" u="none" strike="noStrike">
                <a:solidFill>
                  <a:schemeClr val="accent2">
                    <a:lumMod val="75000"/>
                  </a:schemeClr>
                </a:solidFill>
                <a:effectLst/>
                <a:latin typeface="+mn-lt"/>
                <a:ea typeface="+mn-ea"/>
                <a:cs typeface="Calibri"/>
              </a:rPr>
              <a:pPr algn="r"/>
              <a:t> 4,250,000 </a:t>
            </a:fld>
            <a:endParaRPr lang="en-US" sz="1050" b="0">
              <a:solidFill>
                <a:schemeClr val="accent2">
                  <a:lumMod val="75000"/>
                </a:schemeClr>
              </a:solidFill>
              <a:effectLst/>
              <a:latin typeface="+mn-lt"/>
              <a:ea typeface="+mn-ea"/>
              <a:cs typeface="+mn-cs"/>
            </a:endParaRPr>
          </a:p>
        </xdr:txBody>
      </xdr:sp>
      <xdr:sp macro="" textlink="THONG_KE!Q22">
        <xdr:nvSpPr>
          <xdr:cNvPr id="212" name="TextBox 211">
            <a:extLst>
              <a:ext uri="{FF2B5EF4-FFF2-40B4-BE49-F238E27FC236}">
                <a16:creationId xmlns:a16="http://schemas.microsoft.com/office/drawing/2014/main" id="{CE06FA85-586A-406D-BFE7-407EA04ED4C6}"/>
              </a:ext>
            </a:extLst>
          </xdr:cNvPr>
          <xdr:cNvSpPr txBox="1"/>
        </xdr:nvSpPr>
        <xdr:spPr>
          <a:xfrm>
            <a:off x="6158850" y="5487484"/>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D749C69-9ED8-43B7-BE06-4747DB4D9A5F}" type="TxLink">
              <a:rPr lang="en-US" sz="1050" b="0" i="0" u="none" strike="noStrike">
                <a:solidFill>
                  <a:schemeClr val="accent2">
                    <a:lumMod val="75000"/>
                  </a:schemeClr>
                </a:solidFill>
                <a:effectLst/>
                <a:latin typeface="+mn-lt"/>
                <a:ea typeface="+mn-ea"/>
                <a:cs typeface="Calibri"/>
              </a:rPr>
              <a:pPr algn="r"/>
              <a:t> 3,820,000 </a:t>
            </a:fld>
            <a:endParaRPr lang="en-US" sz="1050" b="0">
              <a:solidFill>
                <a:schemeClr val="accent2">
                  <a:lumMod val="75000"/>
                </a:schemeClr>
              </a:solidFill>
              <a:effectLst/>
              <a:latin typeface="+mn-lt"/>
              <a:ea typeface="+mn-ea"/>
              <a:cs typeface="+mn-cs"/>
            </a:endParaRPr>
          </a:p>
        </xdr:txBody>
      </xdr:sp>
      <xdr:sp macro="" textlink="THONG_KE!Q23">
        <xdr:nvSpPr>
          <xdr:cNvPr id="213" name="TextBox 212">
            <a:extLst>
              <a:ext uri="{FF2B5EF4-FFF2-40B4-BE49-F238E27FC236}">
                <a16:creationId xmlns:a16="http://schemas.microsoft.com/office/drawing/2014/main" id="{448B91E0-E0ED-4D1D-8348-DDDCC58AB643}"/>
              </a:ext>
            </a:extLst>
          </xdr:cNvPr>
          <xdr:cNvSpPr txBox="1"/>
        </xdr:nvSpPr>
        <xdr:spPr>
          <a:xfrm>
            <a:off x="6158850" y="5704611"/>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330F190-F059-4D2B-BFD3-C40E49B462AA}" type="TxLink">
              <a:rPr lang="en-US" sz="1050" b="0" i="0" u="none" strike="noStrike">
                <a:solidFill>
                  <a:schemeClr val="accent2">
                    <a:lumMod val="75000"/>
                  </a:schemeClr>
                </a:solidFill>
                <a:effectLst/>
                <a:latin typeface="+mn-lt"/>
                <a:ea typeface="+mn-ea"/>
                <a:cs typeface="Calibri"/>
              </a:rPr>
              <a:pPr algn="r"/>
              <a:t> 5,230,000 </a:t>
            </a:fld>
            <a:endParaRPr lang="en-US" sz="1050" b="0">
              <a:solidFill>
                <a:schemeClr val="accent2">
                  <a:lumMod val="75000"/>
                </a:schemeClr>
              </a:solidFill>
              <a:effectLst/>
              <a:latin typeface="+mn-lt"/>
              <a:ea typeface="+mn-ea"/>
              <a:cs typeface="+mn-cs"/>
            </a:endParaRPr>
          </a:p>
        </xdr:txBody>
      </xdr:sp>
      <xdr:sp macro="" textlink="THONG_KE!Q24">
        <xdr:nvSpPr>
          <xdr:cNvPr id="214" name="TextBox 213">
            <a:extLst>
              <a:ext uri="{FF2B5EF4-FFF2-40B4-BE49-F238E27FC236}">
                <a16:creationId xmlns:a16="http://schemas.microsoft.com/office/drawing/2014/main" id="{6F95065A-5281-4B9F-8073-68CD2351D48C}"/>
              </a:ext>
            </a:extLst>
          </xdr:cNvPr>
          <xdr:cNvSpPr txBox="1"/>
        </xdr:nvSpPr>
        <xdr:spPr>
          <a:xfrm>
            <a:off x="6158850" y="5921738"/>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B112688-12A7-4E73-83B0-A39AE2EA9CB9}" type="TxLink">
              <a:rPr lang="en-US" sz="1050" b="0" i="0" u="none" strike="noStrike">
                <a:solidFill>
                  <a:schemeClr val="accent2">
                    <a:lumMod val="75000"/>
                  </a:schemeClr>
                </a:solidFill>
                <a:effectLst/>
                <a:latin typeface="+mn-lt"/>
                <a:ea typeface="+mn-ea"/>
                <a:cs typeface="Calibri"/>
              </a:rPr>
              <a:pPr algn="r"/>
              <a:t> 4,570,000 </a:t>
            </a:fld>
            <a:endParaRPr lang="en-US" sz="1050" b="0">
              <a:solidFill>
                <a:schemeClr val="accent2">
                  <a:lumMod val="75000"/>
                </a:schemeClr>
              </a:solidFill>
              <a:effectLst/>
              <a:latin typeface="+mn-lt"/>
              <a:ea typeface="+mn-ea"/>
              <a:cs typeface="+mn-cs"/>
            </a:endParaRPr>
          </a:p>
        </xdr:txBody>
      </xdr:sp>
      <xdr:sp macro="" textlink="THONG_KE!Q25">
        <xdr:nvSpPr>
          <xdr:cNvPr id="215" name="TextBox 214">
            <a:extLst>
              <a:ext uri="{FF2B5EF4-FFF2-40B4-BE49-F238E27FC236}">
                <a16:creationId xmlns:a16="http://schemas.microsoft.com/office/drawing/2014/main" id="{5FBE2794-21C0-4034-AA4D-3FB978F1D636}"/>
              </a:ext>
            </a:extLst>
          </xdr:cNvPr>
          <xdr:cNvSpPr txBox="1"/>
        </xdr:nvSpPr>
        <xdr:spPr>
          <a:xfrm>
            <a:off x="6158850" y="6138862"/>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7B4B5B0-3E6F-4217-8BC1-C1DBA65B0F0E}" type="TxLink">
              <a:rPr lang="en-US" sz="1050" b="0" i="0" u="none" strike="noStrike">
                <a:solidFill>
                  <a:schemeClr val="accent2">
                    <a:lumMod val="75000"/>
                  </a:schemeClr>
                </a:solidFill>
                <a:effectLst/>
                <a:latin typeface="+mn-lt"/>
                <a:ea typeface="+mn-ea"/>
                <a:cs typeface="Calibri"/>
              </a:rPr>
              <a:pPr algn="r"/>
              <a:t> 5,520,000 </a:t>
            </a:fld>
            <a:endParaRPr lang="en-US" sz="1050" b="0">
              <a:solidFill>
                <a:schemeClr val="accent2">
                  <a:lumMod val="75000"/>
                </a:schemeClr>
              </a:solidFill>
              <a:effectLst/>
              <a:latin typeface="+mn-lt"/>
              <a:ea typeface="+mn-ea"/>
              <a:cs typeface="+mn-cs"/>
            </a:endParaRPr>
          </a:p>
        </xdr:txBody>
      </xdr:sp>
      <xdr:sp macro="" textlink="">
        <xdr:nvSpPr>
          <xdr:cNvPr id="217" name="TextBox 216">
            <a:extLst>
              <a:ext uri="{FF2B5EF4-FFF2-40B4-BE49-F238E27FC236}">
                <a16:creationId xmlns:a16="http://schemas.microsoft.com/office/drawing/2014/main" id="{DE41FF4C-775C-4377-BA91-D2A58E439313}"/>
              </a:ext>
            </a:extLst>
          </xdr:cNvPr>
          <xdr:cNvSpPr txBox="1"/>
        </xdr:nvSpPr>
        <xdr:spPr>
          <a:xfrm>
            <a:off x="7305450" y="3500437"/>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bg1">
                    <a:lumMod val="50000"/>
                  </a:schemeClr>
                </a:solidFill>
                <a:effectLst/>
                <a:latin typeface="+mn-lt"/>
                <a:ea typeface="+mn-ea"/>
                <a:cs typeface="+mn-cs"/>
              </a:rPr>
              <a:t>Chênh</a:t>
            </a:r>
            <a:r>
              <a:rPr lang="en-US" sz="1050" b="0" baseline="0">
                <a:solidFill>
                  <a:schemeClr val="bg1">
                    <a:lumMod val="50000"/>
                  </a:schemeClr>
                </a:solidFill>
                <a:effectLst/>
                <a:latin typeface="+mn-lt"/>
                <a:ea typeface="+mn-ea"/>
                <a:cs typeface="+mn-cs"/>
              </a:rPr>
              <a:t> Lệch</a:t>
            </a:r>
            <a:endParaRPr lang="en-US" sz="1050" b="0">
              <a:solidFill>
                <a:schemeClr val="bg1">
                  <a:lumMod val="50000"/>
                </a:schemeClr>
              </a:solidFill>
              <a:effectLst/>
              <a:latin typeface="+mn-lt"/>
              <a:ea typeface="+mn-ea"/>
              <a:cs typeface="+mn-cs"/>
            </a:endParaRPr>
          </a:p>
        </xdr:txBody>
      </xdr:sp>
      <xdr:sp macro="" textlink="THONG_KE!R14">
        <xdr:nvSpPr>
          <xdr:cNvPr id="218" name="TextBox 217">
            <a:extLst>
              <a:ext uri="{FF2B5EF4-FFF2-40B4-BE49-F238E27FC236}">
                <a16:creationId xmlns:a16="http://schemas.microsoft.com/office/drawing/2014/main" id="{DA489F5F-C7EF-45F5-9B6E-83B7B59C8130}"/>
              </a:ext>
            </a:extLst>
          </xdr:cNvPr>
          <xdr:cNvSpPr txBox="1"/>
        </xdr:nvSpPr>
        <xdr:spPr>
          <a:xfrm>
            <a:off x="7210200" y="3750468"/>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A180549-FDD8-49A8-AF74-616F5EA47517}" type="TxLink">
              <a:rPr lang="en-US" sz="1050" b="0" i="0" u="none" strike="noStrike">
                <a:solidFill>
                  <a:schemeClr val="tx1">
                    <a:lumMod val="65000"/>
                    <a:lumOff val="35000"/>
                  </a:schemeClr>
                </a:solidFill>
                <a:effectLst/>
                <a:latin typeface="+mn-lt"/>
                <a:ea typeface="+mn-ea"/>
                <a:cs typeface="Calibri"/>
              </a:rPr>
              <a:pPr algn="r"/>
              <a:t> 3,271,000 </a:t>
            </a:fld>
            <a:endParaRPr lang="en-US" sz="1050" b="0">
              <a:solidFill>
                <a:schemeClr val="tx1">
                  <a:lumMod val="65000"/>
                  <a:lumOff val="35000"/>
                </a:schemeClr>
              </a:solidFill>
              <a:effectLst/>
              <a:latin typeface="+mn-lt"/>
              <a:ea typeface="+mn-ea"/>
              <a:cs typeface="+mn-cs"/>
            </a:endParaRPr>
          </a:p>
        </xdr:txBody>
      </xdr:sp>
      <xdr:sp macro="" textlink="THONG_KE!R15">
        <xdr:nvSpPr>
          <xdr:cNvPr id="219" name="TextBox 218">
            <a:extLst>
              <a:ext uri="{FF2B5EF4-FFF2-40B4-BE49-F238E27FC236}">
                <a16:creationId xmlns:a16="http://schemas.microsoft.com/office/drawing/2014/main" id="{AD63B1D1-AAA6-4254-8DC1-C6DDEE08A93B}"/>
              </a:ext>
            </a:extLst>
          </xdr:cNvPr>
          <xdr:cNvSpPr txBox="1"/>
        </xdr:nvSpPr>
        <xdr:spPr>
          <a:xfrm>
            <a:off x="7210200" y="3967595"/>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6020CCB-0D02-4990-A1D1-4C1AEE4EB579}" type="TxLink">
              <a:rPr lang="en-US" sz="1050" b="0" i="0" u="none" strike="noStrike">
                <a:solidFill>
                  <a:schemeClr val="tx1">
                    <a:lumMod val="65000"/>
                    <a:lumOff val="35000"/>
                  </a:schemeClr>
                </a:solidFill>
                <a:effectLst/>
                <a:latin typeface="+mn-lt"/>
                <a:ea typeface="+mn-ea"/>
                <a:cs typeface="Calibri"/>
              </a:rPr>
              <a:pPr algn="r"/>
              <a:t> 1,070,000 </a:t>
            </a:fld>
            <a:endParaRPr lang="en-US" sz="1050" b="0">
              <a:solidFill>
                <a:schemeClr val="tx1">
                  <a:lumMod val="65000"/>
                  <a:lumOff val="35000"/>
                </a:schemeClr>
              </a:solidFill>
              <a:effectLst/>
              <a:latin typeface="+mn-lt"/>
              <a:ea typeface="+mn-ea"/>
              <a:cs typeface="+mn-cs"/>
            </a:endParaRPr>
          </a:p>
        </xdr:txBody>
      </xdr:sp>
      <xdr:sp macro="" textlink="THONG_KE!R16">
        <xdr:nvSpPr>
          <xdr:cNvPr id="220" name="TextBox 219">
            <a:extLst>
              <a:ext uri="{FF2B5EF4-FFF2-40B4-BE49-F238E27FC236}">
                <a16:creationId xmlns:a16="http://schemas.microsoft.com/office/drawing/2014/main" id="{D5DD4FDC-9DAD-4367-B15D-B2672D6E2BC6}"/>
              </a:ext>
            </a:extLst>
          </xdr:cNvPr>
          <xdr:cNvSpPr txBox="1"/>
        </xdr:nvSpPr>
        <xdr:spPr>
          <a:xfrm>
            <a:off x="7210200" y="4184722"/>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FAE3BF3-63FB-444D-8BEA-0425E8514B28}" type="TxLink">
              <a:rPr lang="en-US" sz="1050" b="0" i="0" u="none" strike="noStrike">
                <a:solidFill>
                  <a:schemeClr val="tx1">
                    <a:lumMod val="65000"/>
                    <a:lumOff val="35000"/>
                  </a:schemeClr>
                </a:solidFill>
                <a:effectLst/>
                <a:latin typeface="+mn-lt"/>
                <a:ea typeface="+mn-ea"/>
                <a:cs typeface="Calibri"/>
              </a:rPr>
              <a:pPr algn="r"/>
              <a:t> (4,400,000)</a:t>
            </a:fld>
            <a:endParaRPr lang="en-US" sz="1050" b="0">
              <a:solidFill>
                <a:schemeClr val="tx1">
                  <a:lumMod val="65000"/>
                  <a:lumOff val="35000"/>
                </a:schemeClr>
              </a:solidFill>
              <a:effectLst/>
              <a:latin typeface="+mn-lt"/>
              <a:ea typeface="+mn-ea"/>
              <a:cs typeface="+mn-cs"/>
            </a:endParaRPr>
          </a:p>
        </xdr:txBody>
      </xdr:sp>
      <xdr:sp macro="" textlink="THONG_KE!R17">
        <xdr:nvSpPr>
          <xdr:cNvPr id="221" name="TextBox 220">
            <a:extLst>
              <a:ext uri="{FF2B5EF4-FFF2-40B4-BE49-F238E27FC236}">
                <a16:creationId xmlns:a16="http://schemas.microsoft.com/office/drawing/2014/main" id="{9640B38A-4ADB-4B1D-BE86-CC75BCA19F81}"/>
              </a:ext>
            </a:extLst>
          </xdr:cNvPr>
          <xdr:cNvSpPr txBox="1"/>
        </xdr:nvSpPr>
        <xdr:spPr>
          <a:xfrm>
            <a:off x="7210200" y="4401849"/>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60B75FF-BD95-4165-96B3-6FBB4BCEE1A7}" type="TxLink">
              <a:rPr lang="en-US" sz="1050" b="0" i="0" u="none" strike="noStrike">
                <a:solidFill>
                  <a:schemeClr val="tx1">
                    <a:lumMod val="65000"/>
                    <a:lumOff val="35000"/>
                  </a:schemeClr>
                </a:solidFill>
                <a:effectLst/>
                <a:latin typeface="+mn-lt"/>
                <a:ea typeface="+mn-ea"/>
                <a:cs typeface="Calibri"/>
              </a:rPr>
              <a:pPr algn="r"/>
              <a:t> 1,399,001 </a:t>
            </a:fld>
            <a:endParaRPr lang="en-US" sz="1050" b="0">
              <a:solidFill>
                <a:schemeClr val="tx1">
                  <a:lumMod val="65000"/>
                  <a:lumOff val="35000"/>
                </a:schemeClr>
              </a:solidFill>
              <a:effectLst/>
              <a:latin typeface="+mn-lt"/>
              <a:ea typeface="+mn-ea"/>
              <a:cs typeface="+mn-cs"/>
            </a:endParaRPr>
          </a:p>
        </xdr:txBody>
      </xdr:sp>
      <xdr:sp macro="" textlink="THONG_KE!R18">
        <xdr:nvSpPr>
          <xdr:cNvPr id="222" name="TextBox 221">
            <a:extLst>
              <a:ext uri="{FF2B5EF4-FFF2-40B4-BE49-F238E27FC236}">
                <a16:creationId xmlns:a16="http://schemas.microsoft.com/office/drawing/2014/main" id="{D9C6A56C-51F2-4967-AAED-3F2D395E95AD}"/>
              </a:ext>
            </a:extLst>
          </xdr:cNvPr>
          <xdr:cNvSpPr txBox="1"/>
        </xdr:nvSpPr>
        <xdr:spPr>
          <a:xfrm>
            <a:off x="7210200" y="4618976"/>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B73CB6E7-5B72-4B37-97AE-0502BAF9B135}" type="TxLink">
              <a:rPr lang="en-US" sz="1050" b="0" i="0" u="none" strike="noStrike">
                <a:solidFill>
                  <a:schemeClr val="tx1">
                    <a:lumMod val="65000"/>
                    <a:lumOff val="35000"/>
                  </a:schemeClr>
                </a:solidFill>
                <a:effectLst/>
                <a:latin typeface="+mn-lt"/>
                <a:ea typeface="+mn-ea"/>
                <a:cs typeface="Calibri"/>
              </a:rPr>
              <a:pPr algn="r"/>
              <a:t> 2,417,000 </a:t>
            </a:fld>
            <a:endParaRPr lang="en-US" sz="1050" b="0">
              <a:solidFill>
                <a:schemeClr val="tx1">
                  <a:lumMod val="65000"/>
                  <a:lumOff val="35000"/>
                </a:schemeClr>
              </a:solidFill>
              <a:effectLst/>
              <a:latin typeface="+mn-lt"/>
              <a:ea typeface="+mn-ea"/>
              <a:cs typeface="+mn-cs"/>
            </a:endParaRPr>
          </a:p>
        </xdr:txBody>
      </xdr:sp>
      <xdr:sp macro="" textlink="THONG_KE!R19">
        <xdr:nvSpPr>
          <xdr:cNvPr id="223" name="TextBox 222">
            <a:extLst>
              <a:ext uri="{FF2B5EF4-FFF2-40B4-BE49-F238E27FC236}">
                <a16:creationId xmlns:a16="http://schemas.microsoft.com/office/drawing/2014/main" id="{4A2A9790-09AE-4BAA-B722-3B5E2621159F}"/>
              </a:ext>
            </a:extLst>
          </xdr:cNvPr>
          <xdr:cNvSpPr txBox="1"/>
        </xdr:nvSpPr>
        <xdr:spPr>
          <a:xfrm>
            <a:off x="7210200" y="4836103"/>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58E0491-8E62-42CA-B963-2CDBF23D09A0}" type="TxLink">
              <a:rPr lang="en-US" sz="1050" b="0" i="0" u="none" strike="noStrike">
                <a:solidFill>
                  <a:schemeClr val="tx1">
                    <a:lumMod val="65000"/>
                    <a:lumOff val="35000"/>
                  </a:schemeClr>
                </a:solidFill>
                <a:effectLst/>
                <a:latin typeface="+mn-lt"/>
                <a:ea typeface="+mn-ea"/>
                <a:cs typeface="Calibri"/>
              </a:rPr>
              <a:pPr algn="r"/>
              <a:t> (1,100,250)</a:t>
            </a:fld>
            <a:endParaRPr lang="en-US" sz="1050" b="0">
              <a:solidFill>
                <a:schemeClr val="tx1">
                  <a:lumMod val="65000"/>
                  <a:lumOff val="35000"/>
                </a:schemeClr>
              </a:solidFill>
              <a:effectLst/>
              <a:latin typeface="+mn-lt"/>
              <a:ea typeface="+mn-ea"/>
              <a:cs typeface="+mn-cs"/>
            </a:endParaRPr>
          </a:p>
        </xdr:txBody>
      </xdr:sp>
      <xdr:sp macro="" textlink="THONG_KE!R20">
        <xdr:nvSpPr>
          <xdr:cNvPr id="224" name="TextBox 223">
            <a:extLst>
              <a:ext uri="{FF2B5EF4-FFF2-40B4-BE49-F238E27FC236}">
                <a16:creationId xmlns:a16="http://schemas.microsoft.com/office/drawing/2014/main" id="{B6A73529-D6E0-4FDB-9EE3-A33FEC59BD54}"/>
              </a:ext>
            </a:extLst>
          </xdr:cNvPr>
          <xdr:cNvSpPr txBox="1"/>
        </xdr:nvSpPr>
        <xdr:spPr>
          <a:xfrm>
            <a:off x="7210200" y="505323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6BD8FB1-E07E-4C70-89C1-E833550C78D3}" type="TxLink">
              <a:rPr lang="en-US" sz="1050" b="0" i="0" u="none" strike="noStrike">
                <a:solidFill>
                  <a:schemeClr val="tx1">
                    <a:lumMod val="65000"/>
                    <a:lumOff val="35000"/>
                  </a:schemeClr>
                </a:solidFill>
                <a:effectLst/>
                <a:latin typeface="+mn-lt"/>
                <a:ea typeface="+mn-ea"/>
                <a:cs typeface="Calibri"/>
              </a:rPr>
              <a:pPr algn="r"/>
              <a:t> 3,748,000 </a:t>
            </a:fld>
            <a:endParaRPr lang="en-US" sz="1050" b="0">
              <a:solidFill>
                <a:schemeClr val="tx1">
                  <a:lumMod val="65000"/>
                  <a:lumOff val="35000"/>
                </a:schemeClr>
              </a:solidFill>
              <a:effectLst/>
              <a:latin typeface="+mn-lt"/>
              <a:ea typeface="+mn-ea"/>
              <a:cs typeface="+mn-cs"/>
            </a:endParaRPr>
          </a:p>
        </xdr:txBody>
      </xdr:sp>
      <xdr:sp macro="" textlink="THONG_KE!R21">
        <xdr:nvSpPr>
          <xdr:cNvPr id="225" name="TextBox 224">
            <a:extLst>
              <a:ext uri="{FF2B5EF4-FFF2-40B4-BE49-F238E27FC236}">
                <a16:creationId xmlns:a16="http://schemas.microsoft.com/office/drawing/2014/main" id="{96915480-898E-4527-883C-1B5053716DB8}"/>
              </a:ext>
            </a:extLst>
          </xdr:cNvPr>
          <xdr:cNvSpPr txBox="1"/>
        </xdr:nvSpPr>
        <xdr:spPr>
          <a:xfrm>
            <a:off x="7210200" y="5270357"/>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9609972-DDB2-4570-87C8-1674C075C5D1}" type="TxLink">
              <a:rPr lang="en-US" sz="1050" b="0" i="0" u="none" strike="noStrike">
                <a:solidFill>
                  <a:schemeClr val="tx1">
                    <a:lumMod val="65000"/>
                    <a:lumOff val="35000"/>
                  </a:schemeClr>
                </a:solidFill>
                <a:effectLst/>
                <a:latin typeface="+mn-lt"/>
                <a:ea typeface="+mn-ea"/>
                <a:cs typeface="Calibri"/>
              </a:rPr>
              <a:pPr algn="r"/>
              <a:t> 1,905,000 </a:t>
            </a:fld>
            <a:endParaRPr lang="en-US" sz="1050" b="0">
              <a:solidFill>
                <a:schemeClr val="tx1">
                  <a:lumMod val="65000"/>
                  <a:lumOff val="35000"/>
                </a:schemeClr>
              </a:solidFill>
              <a:effectLst/>
              <a:latin typeface="+mn-lt"/>
              <a:ea typeface="+mn-ea"/>
              <a:cs typeface="+mn-cs"/>
            </a:endParaRPr>
          </a:p>
        </xdr:txBody>
      </xdr:sp>
      <xdr:sp macro="" textlink="THONG_KE!R22">
        <xdr:nvSpPr>
          <xdr:cNvPr id="226" name="TextBox 225">
            <a:extLst>
              <a:ext uri="{FF2B5EF4-FFF2-40B4-BE49-F238E27FC236}">
                <a16:creationId xmlns:a16="http://schemas.microsoft.com/office/drawing/2014/main" id="{2D366B76-7514-4680-A047-6C7E5CDF5097}"/>
              </a:ext>
            </a:extLst>
          </xdr:cNvPr>
          <xdr:cNvSpPr txBox="1"/>
        </xdr:nvSpPr>
        <xdr:spPr>
          <a:xfrm>
            <a:off x="7210200" y="5487484"/>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E222C15-559A-41FB-AFCB-3347AFC26228}" type="TxLink">
              <a:rPr lang="en-US" sz="1050" b="0" i="0" u="none" strike="noStrike">
                <a:solidFill>
                  <a:schemeClr val="tx1">
                    <a:lumMod val="65000"/>
                    <a:lumOff val="35000"/>
                  </a:schemeClr>
                </a:solidFill>
                <a:effectLst/>
                <a:latin typeface="+mn-lt"/>
                <a:ea typeface="+mn-ea"/>
                <a:cs typeface="Calibri"/>
              </a:rPr>
              <a:pPr algn="r"/>
              <a:t> 2,680,000 </a:t>
            </a:fld>
            <a:endParaRPr lang="en-US" sz="1050" b="0">
              <a:solidFill>
                <a:schemeClr val="tx1">
                  <a:lumMod val="65000"/>
                  <a:lumOff val="35000"/>
                </a:schemeClr>
              </a:solidFill>
              <a:effectLst/>
              <a:latin typeface="+mn-lt"/>
              <a:ea typeface="+mn-ea"/>
              <a:cs typeface="+mn-cs"/>
            </a:endParaRPr>
          </a:p>
        </xdr:txBody>
      </xdr:sp>
      <xdr:sp macro="" textlink="THONG_KE!R23">
        <xdr:nvSpPr>
          <xdr:cNvPr id="227" name="TextBox 226">
            <a:extLst>
              <a:ext uri="{FF2B5EF4-FFF2-40B4-BE49-F238E27FC236}">
                <a16:creationId xmlns:a16="http://schemas.microsoft.com/office/drawing/2014/main" id="{F45AB038-A259-43A7-A4D0-904B5534102D}"/>
              </a:ext>
            </a:extLst>
          </xdr:cNvPr>
          <xdr:cNvSpPr txBox="1"/>
        </xdr:nvSpPr>
        <xdr:spPr>
          <a:xfrm>
            <a:off x="7210200" y="5704611"/>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B73820B-D661-4724-8674-458E35EAEEB4}" type="TxLink">
              <a:rPr lang="en-US" sz="1050" b="0" i="0" u="none" strike="noStrike">
                <a:solidFill>
                  <a:schemeClr val="tx1">
                    <a:lumMod val="65000"/>
                    <a:lumOff val="35000"/>
                  </a:schemeClr>
                </a:solidFill>
                <a:effectLst/>
                <a:latin typeface="+mn-lt"/>
                <a:ea typeface="+mn-ea"/>
                <a:cs typeface="Calibri"/>
              </a:rPr>
              <a:pPr algn="r"/>
              <a:t> 1,970,000 </a:t>
            </a:fld>
            <a:endParaRPr lang="en-US" sz="1050" b="0">
              <a:solidFill>
                <a:schemeClr val="tx1">
                  <a:lumMod val="65000"/>
                  <a:lumOff val="35000"/>
                </a:schemeClr>
              </a:solidFill>
              <a:effectLst/>
              <a:latin typeface="+mn-lt"/>
              <a:ea typeface="+mn-ea"/>
              <a:cs typeface="+mn-cs"/>
            </a:endParaRPr>
          </a:p>
        </xdr:txBody>
      </xdr:sp>
      <xdr:sp macro="" textlink="THONG_KE!R24">
        <xdr:nvSpPr>
          <xdr:cNvPr id="228" name="TextBox 227">
            <a:extLst>
              <a:ext uri="{FF2B5EF4-FFF2-40B4-BE49-F238E27FC236}">
                <a16:creationId xmlns:a16="http://schemas.microsoft.com/office/drawing/2014/main" id="{F9D843B0-CD41-4A2E-B87C-87A73850AFC8}"/>
              </a:ext>
            </a:extLst>
          </xdr:cNvPr>
          <xdr:cNvSpPr txBox="1"/>
        </xdr:nvSpPr>
        <xdr:spPr>
          <a:xfrm>
            <a:off x="7210200" y="5921738"/>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46D5C4A-85B6-4176-8641-A1DD2171E20E}" type="TxLink">
              <a:rPr lang="en-US" sz="1050" b="0" i="0" u="none" strike="noStrike">
                <a:solidFill>
                  <a:schemeClr val="tx1">
                    <a:lumMod val="65000"/>
                    <a:lumOff val="35000"/>
                  </a:schemeClr>
                </a:solidFill>
                <a:effectLst/>
                <a:latin typeface="+mn-lt"/>
                <a:ea typeface="+mn-ea"/>
                <a:cs typeface="Calibri"/>
              </a:rPr>
              <a:pPr algn="r"/>
              <a:t> 3,530,000 </a:t>
            </a:fld>
            <a:endParaRPr lang="en-US" sz="1050" b="0">
              <a:solidFill>
                <a:schemeClr val="tx1">
                  <a:lumMod val="65000"/>
                  <a:lumOff val="35000"/>
                </a:schemeClr>
              </a:solidFill>
              <a:effectLst/>
              <a:latin typeface="+mn-lt"/>
              <a:ea typeface="+mn-ea"/>
              <a:cs typeface="+mn-cs"/>
            </a:endParaRPr>
          </a:p>
        </xdr:txBody>
      </xdr:sp>
      <xdr:sp macro="" textlink="THONG_KE!R25">
        <xdr:nvSpPr>
          <xdr:cNvPr id="229" name="TextBox 228">
            <a:extLst>
              <a:ext uri="{FF2B5EF4-FFF2-40B4-BE49-F238E27FC236}">
                <a16:creationId xmlns:a16="http://schemas.microsoft.com/office/drawing/2014/main" id="{3D34463C-46E8-47DF-8B20-58D5144DDA15}"/>
              </a:ext>
            </a:extLst>
          </xdr:cNvPr>
          <xdr:cNvSpPr txBox="1"/>
        </xdr:nvSpPr>
        <xdr:spPr>
          <a:xfrm>
            <a:off x="7210200" y="6138862"/>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9169E0D-4BAB-461D-8CBF-BB0518A19AEF}" type="TxLink">
              <a:rPr lang="en-US" sz="1050" b="0" i="0" u="none" strike="noStrike">
                <a:solidFill>
                  <a:schemeClr val="tx1">
                    <a:lumMod val="65000"/>
                    <a:lumOff val="35000"/>
                  </a:schemeClr>
                </a:solidFill>
                <a:effectLst/>
                <a:latin typeface="+mn-lt"/>
                <a:ea typeface="+mn-ea"/>
                <a:cs typeface="Calibri"/>
              </a:rPr>
              <a:pPr algn="r"/>
              <a:t> 4,080,000 </a:t>
            </a:fld>
            <a:endParaRPr lang="en-US" sz="1050" b="0">
              <a:solidFill>
                <a:schemeClr val="tx1">
                  <a:lumMod val="65000"/>
                  <a:lumOff val="35000"/>
                </a:schemeClr>
              </a:solidFill>
              <a:effectLst/>
              <a:latin typeface="+mn-lt"/>
              <a:ea typeface="+mn-ea"/>
              <a:cs typeface="+mn-cs"/>
            </a:endParaRPr>
          </a:p>
        </xdr:txBody>
      </xdr:sp>
      <xdr:cxnSp macro="">
        <xdr:nvCxnSpPr>
          <xdr:cNvPr id="230" name="Straight Connector 229">
            <a:extLst>
              <a:ext uri="{FF2B5EF4-FFF2-40B4-BE49-F238E27FC236}">
                <a16:creationId xmlns:a16="http://schemas.microsoft.com/office/drawing/2014/main" id="{3F325046-A51A-4537-B95C-E8F212132664}"/>
              </a:ext>
            </a:extLst>
          </xdr:cNvPr>
          <xdr:cNvCxnSpPr/>
        </xdr:nvCxnSpPr>
        <xdr:spPr>
          <a:xfrm>
            <a:off x="5209949" y="3576637"/>
            <a:ext cx="0" cy="3240000"/>
          </a:xfrm>
          <a:prstGeom prst="line">
            <a:avLst/>
          </a:prstGeom>
          <a:ln w="9525">
            <a:solidFill>
              <a:schemeClr val="bg1"/>
            </a:solidFill>
          </a:ln>
        </xdr:spPr>
        <xdr:style>
          <a:lnRef idx="1">
            <a:schemeClr val="accent3"/>
          </a:lnRef>
          <a:fillRef idx="0">
            <a:schemeClr val="accent3"/>
          </a:fillRef>
          <a:effectRef idx="0">
            <a:schemeClr val="accent3"/>
          </a:effectRef>
          <a:fontRef idx="minor">
            <a:schemeClr val="tx1"/>
          </a:fontRef>
        </xdr:style>
      </xdr:cxnSp>
      <xdr:cxnSp macro="">
        <xdr:nvCxnSpPr>
          <xdr:cNvPr id="231" name="Straight Connector 230">
            <a:extLst>
              <a:ext uri="{FF2B5EF4-FFF2-40B4-BE49-F238E27FC236}">
                <a16:creationId xmlns:a16="http://schemas.microsoft.com/office/drawing/2014/main" id="{C2E2937F-0011-42CD-8510-AEEBDF54C907}"/>
              </a:ext>
            </a:extLst>
          </xdr:cNvPr>
          <xdr:cNvCxnSpPr/>
        </xdr:nvCxnSpPr>
        <xdr:spPr>
          <a:xfrm>
            <a:off x="6229124" y="3576637"/>
            <a:ext cx="0" cy="3240000"/>
          </a:xfrm>
          <a:prstGeom prst="line">
            <a:avLst/>
          </a:prstGeom>
          <a:ln w="9525">
            <a:solidFill>
              <a:schemeClr val="bg1"/>
            </a:solidFill>
          </a:ln>
        </xdr:spPr>
        <xdr:style>
          <a:lnRef idx="1">
            <a:schemeClr val="accent3"/>
          </a:lnRef>
          <a:fillRef idx="0">
            <a:schemeClr val="accent3"/>
          </a:fillRef>
          <a:effectRef idx="0">
            <a:schemeClr val="accent3"/>
          </a:effectRef>
          <a:fontRef idx="minor">
            <a:schemeClr val="tx1"/>
          </a:fontRef>
        </xdr:style>
      </xdr:cxnSp>
      <xdr:cxnSp macro="">
        <xdr:nvCxnSpPr>
          <xdr:cNvPr id="232" name="Straight Connector 231">
            <a:extLst>
              <a:ext uri="{FF2B5EF4-FFF2-40B4-BE49-F238E27FC236}">
                <a16:creationId xmlns:a16="http://schemas.microsoft.com/office/drawing/2014/main" id="{B5F8C29A-25D4-4C69-919F-882F78E0A8B9}"/>
              </a:ext>
            </a:extLst>
          </xdr:cNvPr>
          <xdr:cNvCxnSpPr/>
        </xdr:nvCxnSpPr>
        <xdr:spPr>
          <a:xfrm>
            <a:off x="7276874" y="3576637"/>
            <a:ext cx="0" cy="3240000"/>
          </a:xfrm>
          <a:prstGeom prst="line">
            <a:avLst/>
          </a:prstGeom>
          <a:ln w="9525">
            <a:solidFill>
              <a:schemeClr val="bg1"/>
            </a:solidFill>
          </a:ln>
        </xdr:spPr>
        <xdr:style>
          <a:lnRef idx="1">
            <a:schemeClr val="accent3"/>
          </a:lnRef>
          <a:fillRef idx="0">
            <a:schemeClr val="accent3"/>
          </a:fillRef>
          <a:effectRef idx="0">
            <a:schemeClr val="accent3"/>
          </a:effectRef>
          <a:fontRef idx="minor">
            <a:schemeClr val="tx1"/>
          </a:fontRef>
        </xdr:style>
      </xdr:cxnSp>
      <xdr:cxnSp macro="">
        <xdr:nvCxnSpPr>
          <xdr:cNvPr id="234" name="Straight Connector 233">
            <a:extLst>
              <a:ext uri="{FF2B5EF4-FFF2-40B4-BE49-F238E27FC236}">
                <a16:creationId xmlns:a16="http://schemas.microsoft.com/office/drawing/2014/main" id="{12209385-6938-476C-B3B7-16F9724518F4}"/>
              </a:ext>
            </a:extLst>
          </xdr:cNvPr>
          <xdr:cNvCxnSpPr/>
        </xdr:nvCxnSpPr>
        <xdr:spPr>
          <a:xfrm rot="16200000">
            <a:off x="6451499" y="1896937"/>
            <a:ext cx="0" cy="3780000"/>
          </a:xfrm>
          <a:prstGeom prst="line">
            <a:avLst/>
          </a:prstGeom>
          <a:ln w="9525">
            <a:solidFill>
              <a:schemeClr val="bg1"/>
            </a:solidFill>
          </a:ln>
        </xdr:spPr>
        <xdr:style>
          <a:lnRef idx="1">
            <a:schemeClr val="accent3"/>
          </a:lnRef>
          <a:fillRef idx="0">
            <a:schemeClr val="accent3"/>
          </a:fillRef>
          <a:effectRef idx="0">
            <a:schemeClr val="accent3"/>
          </a:effectRef>
          <a:fontRef idx="minor">
            <a:schemeClr val="tx1"/>
          </a:fontRef>
        </xdr:style>
      </xdr:cxnSp>
      <xdr:sp macro="" textlink="">
        <xdr:nvSpPr>
          <xdr:cNvPr id="139" name="Rectangle: Rounded Corners 138">
            <a:extLst>
              <a:ext uri="{FF2B5EF4-FFF2-40B4-BE49-F238E27FC236}">
                <a16:creationId xmlns:a16="http://schemas.microsoft.com/office/drawing/2014/main" id="{0A090D46-6A72-4727-97DC-6E914DFDEF40}"/>
              </a:ext>
            </a:extLst>
          </xdr:cNvPr>
          <xdr:cNvSpPr/>
        </xdr:nvSpPr>
        <xdr:spPr>
          <a:xfrm>
            <a:off x="8658224" y="561975"/>
            <a:ext cx="5256000" cy="2520000"/>
          </a:xfrm>
          <a:prstGeom prst="roundRect">
            <a:avLst>
              <a:gd name="adj" fmla="val 3321"/>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0" name="Rectangle: Rounded Corners 139">
            <a:extLst>
              <a:ext uri="{FF2B5EF4-FFF2-40B4-BE49-F238E27FC236}">
                <a16:creationId xmlns:a16="http://schemas.microsoft.com/office/drawing/2014/main" id="{68B51113-E190-412C-BFFB-E22D4265CCF7}"/>
              </a:ext>
            </a:extLst>
          </xdr:cNvPr>
          <xdr:cNvSpPr/>
        </xdr:nvSpPr>
        <xdr:spPr>
          <a:xfrm>
            <a:off x="8658224" y="3209923"/>
            <a:ext cx="5256000" cy="3672000"/>
          </a:xfrm>
          <a:prstGeom prst="roundRect">
            <a:avLst>
              <a:gd name="adj" fmla="val 2283"/>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4" name="TextBox 143">
            <a:extLst>
              <a:ext uri="{FF2B5EF4-FFF2-40B4-BE49-F238E27FC236}">
                <a16:creationId xmlns:a16="http://schemas.microsoft.com/office/drawing/2014/main" id="{5FD9F934-8892-4905-83B9-59ED4EC44C31}"/>
              </a:ext>
            </a:extLst>
          </xdr:cNvPr>
          <xdr:cNvSpPr txBox="1"/>
        </xdr:nvSpPr>
        <xdr:spPr>
          <a:xfrm>
            <a:off x="8982075" y="561975"/>
            <a:ext cx="4846424"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79809B"/>
                </a:solidFill>
                <a:effectLst/>
                <a:latin typeface="+mn-lt"/>
                <a:ea typeface="+mn-ea"/>
                <a:cs typeface="+mn-cs"/>
              </a:rPr>
              <a:t>Bảng</a:t>
            </a:r>
            <a:r>
              <a:rPr lang="en-US" sz="1100" b="1" baseline="0">
                <a:solidFill>
                  <a:srgbClr val="79809B"/>
                </a:solidFill>
                <a:effectLst/>
                <a:latin typeface="+mn-lt"/>
                <a:ea typeface="+mn-ea"/>
                <a:cs typeface="+mn-cs"/>
              </a:rPr>
              <a:t> điều khiển lọc tùy chọn</a:t>
            </a:r>
            <a:endParaRPr lang="en-US" sz="1100" b="1">
              <a:solidFill>
                <a:srgbClr val="79809B"/>
              </a:solidFill>
              <a:effectLst/>
              <a:latin typeface="+mn-lt"/>
              <a:ea typeface="+mn-ea"/>
              <a:cs typeface="+mn-cs"/>
            </a:endParaRPr>
          </a:p>
        </xdr:txBody>
      </xdr:sp>
      <xdr:graphicFrame macro="">
        <xdr:nvGraphicFramePr>
          <xdr:cNvPr id="145" name="Chart 144">
            <a:extLst>
              <a:ext uri="{FF2B5EF4-FFF2-40B4-BE49-F238E27FC236}">
                <a16:creationId xmlns:a16="http://schemas.microsoft.com/office/drawing/2014/main" id="{9202EAC9-06A0-4D4B-8365-132F52A13786}"/>
              </a:ext>
            </a:extLst>
          </xdr:cNvPr>
          <xdr:cNvGraphicFramePr>
            <a:graphicFrameLocks/>
          </xdr:cNvGraphicFramePr>
        </xdr:nvGraphicFramePr>
        <xdr:xfrm>
          <a:off x="8724901" y="3552825"/>
          <a:ext cx="5048249" cy="32670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6" name="TextBox 145">
            <a:extLst>
              <a:ext uri="{FF2B5EF4-FFF2-40B4-BE49-F238E27FC236}">
                <a16:creationId xmlns:a16="http://schemas.microsoft.com/office/drawing/2014/main" id="{B3893452-F8A0-41D0-81C2-FC9EFFFFF31D}"/>
              </a:ext>
            </a:extLst>
          </xdr:cNvPr>
          <xdr:cNvSpPr txBox="1"/>
        </xdr:nvSpPr>
        <xdr:spPr>
          <a:xfrm>
            <a:off x="8982075" y="3209923"/>
            <a:ext cx="4760699"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79809B"/>
                </a:solidFill>
                <a:effectLst/>
                <a:latin typeface="+mn-lt"/>
                <a:ea typeface="+mn-ea"/>
                <a:cs typeface="+mn-cs"/>
              </a:rPr>
              <a:t>Biểu</a:t>
            </a:r>
            <a:r>
              <a:rPr lang="en-US" sz="1100" b="1" baseline="0">
                <a:solidFill>
                  <a:srgbClr val="79809B"/>
                </a:solidFill>
                <a:effectLst/>
                <a:latin typeface="+mn-lt"/>
                <a:ea typeface="+mn-ea"/>
                <a:cs typeface="+mn-cs"/>
              </a:rPr>
              <a:t> đồ thể hiện thu chi trong năm 2023</a:t>
            </a:r>
            <a:endParaRPr lang="en-US" sz="1100" b="1">
              <a:solidFill>
                <a:srgbClr val="79809B"/>
              </a:solidFill>
              <a:effectLst/>
              <a:latin typeface="+mn-lt"/>
              <a:ea typeface="+mn-ea"/>
              <a:cs typeface="+mn-cs"/>
            </a:endParaRPr>
          </a:p>
        </xdr:txBody>
      </xdr:sp>
      <xdr:pic>
        <xdr:nvPicPr>
          <xdr:cNvPr id="4" name="Graphic 3" descr="Bar chart with solid fill">
            <a:extLst>
              <a:ext uri="{FF2B5EF4-FFF2-40B4-BE49-F238E27FC236}">
                <a16:creationId xmlns:a16="http://schemas.microsoft.com/office/drawing/2014/main" id="{4AC3F897-6DCC-4270-B91C-F27C39A81B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6775" y="3276600"/>
            <a:ext cx="216000" cy="216000"/>
          </a:xfrm>
          <a:prstGeom prst="rect">
            <a:avLst/>
          </a:prstGeom>
        </xdr:spPr>
      </xdr:pic>
      <xdr:pic>
        <xdr:nvPicPr>
          <xdr:cNvPr id="6" name="Graphic 5" descr="Diamond with solid fill">
            <a:extLst>
              <a:ext uri="{FF2B5EF4-FFF2-40B4-BE49-F238E27FC236}">
                <a16:creationId xmlns:a16="http://schemas.microsoft.com/office/drawing/2014/main" id="{68726664-2DD0-4392-942E-DBF62D15C1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93400" y="3281923"/>
            <a:ext cx="216000" cy="216000"/>
          </a:xfrm>
          <a:prstGeom prst="rect">
            <a:avLst/>
          </a:prstGeom>
        </xdr:spPr>
      </xdr:pic>
      <xdr:pic>
        <xdr:nvPicPr>
          <xdr:cNvPr id="8" name="Graphic 7" descr="Mathematics with solid fill">
            <a:extLst>
              <a:ext uri="{FF2B5EF4-FFF2-40B4-BE49-F238E27FC236}">
                <a16:creationId xmlns:a16="http://schemas.microsoft.com/office/drawing/2014/main" id="{1D10F722-1245-4E90-8F27-4C68F8324AD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8786775" y="652425"/>
            <a:ext cx="216000" cy="216000"/>
          </a:xfrm>
          <a:prstGeom prst="rect">
            <a:avLst/>
          </a:prstGeom>
        </xdr:spPr>
      </xdr:pic>
      <xdr:pic>
        <xdr:nvPicPr>
          <xdr:cNvPr id="10" name="Graphic 9" descr="Money with solid fill">
            <a:extLst>
              <a:ext uri="{FF2B5EF4-FFF2-40B4-BE49-F238E27FC236}">
                <a16:creationId xmlns:a16="http://schemas.microsoft.com/office/drawing/2014/main" id="{B5A68856-8FCF-43C9-ACA7-86738DF6010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4493400" y="633975"/>
            <a:ext cx="216000" cy="216000"/>
          </a:xfrm>
          <a:prstGeom prst="rect">
            <a:avLst/>
          </a:prstGeom>
        </xdr:spPr>
      </xdr:pic>
      <xdr:sp macro="" textlink="">
        <xdr:nvSpPr>
          <xdr:cNvPr id="11" name="TextBox 10">
            <a:hlinkClick xmlns:r="http://schemas.openxmlformats.org/officeDocument/2006/relationships" r:id="rId10"/>
            <a:extLst>
              <a:ext uri="{FF2B5EF4-FFF2-40B4-BE49-F238E27FC236}">
                <a16:creationId xmlns:a16="http://schemas.microsoft.com/office/drawing/2014/main" id="{206D5034-E3FE-4254-8D7C-C3F9BDB691F2}"/>
              </a:ext>
            </a:extLst>
          </xdr:cNvPr>
          <xdr:cNvSpPr txBox="1"/>
        </xdr:nvSpPr>
        <xdr:spPr>
          <a:xfrm>
            <a:off x="2828925" y="6791325"/>
            <a:ext cx="12477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1">
                    <a:lumMod val="50000"/>
                  </a:schemeClr>
                </a:solidFill>
              </a:rPr>
              <a:t>Version</a:t>
            </a:r>
            <a:r>
              <a:rPr lang="en-US" sz="1100" i="1" baseline="0">
                <a:solidFill>
                  <a:schemeClr val="bg1">
                    <a:lumMod val="50000"/>
                  </a:schemeClr>
                </a:solidFill>
              </a:rPr>
              <a:t> 4.01.2023</a:t>
            </a:r>
            <a:endParaRPr lang="en-US" sz="1100" i="1">
              <a:solidFill>
                <a:schemeClr val="bg1">
                  <a:lumMod val="50000"/>
                </a:schemeClr>
              </a:solidFill>
            </a:endParaRPr>
          </a:p>
        </xdr:txBody>
      </xdr:sp>
      <xdr:grpSp>
        <xdr:nvGrpSpPr>
          <xdr:cNvPr id="14" name="Group 13">
            <a:hlinkClick xmlns:r="http://schemas.openxmlformats.org/officeDocument/2006/relationships" r:id="rId11"/>
            <a:extLst>
              <a:ext uri="{FF2B5EF4-FFF2-40B4-BE49-F238E27FC236}">
                <a16:creationId xmlns:a16="http://schemas.microsoft.com/office/drawing/2014/main" id="{F7C35F4D-AFA3-43CB-A357-7E2796CD065F}"/>
              </a:ext>
            </a:extLst>
          </xdr:cNvPr>
          <xdr:cNvGrpSpPr/>
        </xdr:nvGrpSpPr>
        <xdr:grpSpPr>
          <a:xfrm>
            <a:off x="2891010" y="571500"/>
            <a:ext cx="1538115" cy="360000"/>
            <a:chOff x="2871960" y="571500"/>
            <a:chExt cx="1538115" cy="360000"/>
          </a:xfrm>
        </xdr:grpSpPr>
        <xdr:pic>
          <xdr:nvPicPr>
            <xdr:cNvPr id="13" name="Picture 12">
              <a:extLst>
                <a:ext uri="{FF2B5EF4-FFF2-40B4-BE49-F238E27FC236}">
                  <a16:creationId xmlns:a16="http://schemas.microsoft.com/office/drawing/2014/main" id="{659E286B-2517-48A3-AAFD-6A79024B041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xdr:blipFill>
          <xdr:spPr>
            <a:xfrm>
              <a:off x="2871960" y="571500"/>
              <a:ext cx="350130" cy="360000"/>
            </a:xfrm>
            <a:prstGeom prst="rect">
              <a:avLst/>
            </a:prstGeom>
          </xdr:spPr>
        </xdr:pic>
        <xdr:sp macro="" textlink="">
          <xdr:nvSpPr>
            <xdr:cNvPr id="166" name="TextBox 165">
              <a:extLst>
                <a:ext uri="{FF2B5EF4-FFF2-40B4-BE49-F238E27FC236}">
                  <a16:creationId xmlns:a16="http://schemas.microsoft.com/office/drawing/2014/main" id="{2FE09A77-6F2B-4CDB-9718-34300DDE2B60}"/>
                </a:ext>
              </a:extLst>
            </xdr:cNvPr>
            <xdr:cNvSpPr txBox="1"/>
          </xdr:nvSpPr>
          <xdr:spPr>
            <a:xfrm>
              <a:off x="3248025" y="608625"/>
              <a:ext cx="1162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i="0">
                  <a:solidFill>
                    <a:schemeClr val="accent2">
                      <a:lumMod val="75000"/>
                    </a:schemeClr>
                  </a:solidFill>
                </a:rPr>
                <a:t>QL</a:t>
              </a:r>
              <a:r>
                <a:rPr lang="en-US" sz="1100" b="1" i="0" baseline="0">
                  <a:solidFill>
                    <a:schemeClr val="accent2">
                      <a:lumMod val="75000"/>
                    </a:schemeClr>
                  </a:solidFill>
                </a:rPr>
                <a:t> THU CHI</a:t>
              </a:r>
              <a:endParaRPr lang="en-US" sz="1100" b="1" i="0">
                <a:solidFill>
                  <a:schemeClr val="accent2">
                    <a:lumMod val="75000"/>
                  </a:schemeClr>
                </a:solidFill>
              </a:endParaRPr>
            </a:p>
          </xdr:txBody>
        </xdr:sp>
      </xdr:grpSp>
      <xdr:grpSp>
        <xdr:nvGrpSpPr>
          <xdr:cNvPr id="23" name="Group 22">
            <a:extLst>
              <a:ext uri="{FF2B5EF4-FFF2-40B4-BE49-F238E27FC236}">
                <a16:creationId xmlns:a16="http://schemas.microsoft.com/office/drawing/2014/main" id="{71677A86-4C3E-4F58-BFF7-5F906769B64C}"/>
              </a:ext>
            </a:extLst>
          </xdr:cNvPr>
          <xdr:cNvGrpSpPr/>
        </xdr:nvGrpSpPr>
        <xdr:grpSpPr>
          <a:xfrm>
            <a:off x="2838450" y="1026750"/>
            <a:ext cx="1188000" cy="1589314"/>
            <a:chOff x="2849925" y="1026750"/>
            <a:chExt cx="1188000" cy="1589314"/>
          </a:xfrm>
        </xdr:grpSpPr>
        <xdr:grpSp>
          <xdr:nvGrpSpPr>
            <xdr:cNvPr id="19" name="Group 18">
              <a:hlinkClick xmlns:r="http://schemas.openxmlformats.org/officeDocument/2006/relationships" r:id="rId13"/>
              <a:extLst>
                <a:ext uri="{FF2B5EF4-FFF2-40B4-BE49-F238E27FC236}">
                  <a16:creationId xmlns:a16="http://schemas.microsoft.com/office/drawing/2014/main" id="{4D9BAE65-1C9B-4808-A715-2BF5AEFBF008}"/>
                </a:ext>
              </a:extLst>
            </xdr:cNvPr>
            <xdr:cNvGrpSpPr/>
          </xdr:nvGrpSpPr>
          <xdr:grpSpPr>
            <a:xfrm>
              <a:off x="2923897" y="1494064"/>
              <a:ext cx="1070007" cy="360000"/>
              <a:chOff x="2923897" y="1494064"/>
              <a:chExt cx="1070007" cy="360000"/>
            </a:xfrm>
          </xdr:grpSpPr>
          <xdr:pic>
            <xdr:nvPicPr>
              <xdr:cNvPr id="172" name="Graphic 171" descr="Piggy Bank with solid fill">
                <a:extLst>
                  <a:ext uri="{FF2B5EF4-FFF2-40B4-BE49-F238E27FC236}">
                    <a16:creationId xmlns:a16="http://schemas.microsoft.com/office/drawing/2014/main" id="{FD033822-5E1F-4769-89D8-8D9FB4110F7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2923897" y="1566337"/>
                <a:ext cx="216275" cy="215454"/>
              </a:xfrm>
              <a:prstGeom prst="rect">
                <a:avLst/>
              </a:prstGeom>
            </xdr:spPr>
          </xdr:pic>
          <xdr:sp macro="" textlink="">
            <xdr:nvSpPr>
              <xdr:cNvPr id="173" name="TextBox 172">
                <a:extLst>
                  <a:ext uri="{FF2B5EF4-FFF2-40B4-BE49-F238E27FC236}">
                    <a16:creationId xmlns:a16="http://schemas.microsoft.com/office/drawing/2014/main" id="{4E972C75-CB85-4B8D-99B9-66F05E424F6A}"/>
                  </a:ext>
                </a:extLst>
              </xdr:cNvPr>
              <xdr:cNvSpPr txBox="1"/>
            </xdr:nvSpPr>
            <xdr:spPr>
              <a:xfrm>
                <a:off x="3094121" y="149406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Bảng</a:t>
                </a:r>
                <a:r>
                  <a:rPr lang="en-US" sz="1100" b="0" baseline="0">
                    <a:solidFill>
                      <a:schemeClr val="tx1">
                        <a:lumMod val="65000"/>
                        <a:lumOff val="35000"/>
                      </a:schemeClr>
                    </a:solidFill>
                    <a:effectLst/>
                    <a:latin typeface="+mn-lt"/>
                    <a:ea typeface="+mn-ea"/>
                    <a:cs typeface="+mn-cs"/>
                  </a:rPr>
                  <a:t> thu</a:t>
                </a:r>
                <a:endParaRPr lang="en-US" sz="1050" b="0">
                  <a:solidFill>
                    <a:schemeClr val="tx1">
                      <a:lumMod val="65000"/>
                      <a:lumOff val="35000"/>
                    </a:schemeClr>
                  </a:solidFill>
                  <a:latin typeface="+mn-lt"/>
                </a:endParaRPr>
              </a:p>
            </xdr:txBody>
          </xdr:sp>
        </xdr:grpSp>
        <xdr:cxnSp macro="">
          <xdr:nvCxnSpPr>
            <xdr:cNvPr id="238" name="Straight Connector 237">
              <a:extLst>
                <a:ext uri="{FF2B5EF4-FFF2-40B4-BE49-F238E27FC236}">
                  <a16:creationId xmlns:a16="http://schemas.microsoft.com/office/drawing/2014/main" id="{72E3AAFC-2D21-45F6-9B3B-1C03AA5E4A6C}"/>
                </a:ext>
              </a:extLst>
            </xdr:cNvPr>
            <xdr:cNvCxnSpPr/>
          </xdr:nvCxnSpPr>
          <xdr:spPr>
            <a:xfrm rot="16200000">
              <a:off x="3443925" y="432750"/>
              <a:ext cx="0" cy="1188000"/>
            </a:xfrm>
            <a:prstGeom prst="line">
              <a:avLst/>
            </a:prstGeom>
            <a:ln w="9525">
              <a:solidFill>
                <a:schemeClr val="accent1">
                  <a:lumMod val="20000"/>
                  <a:lumOff val="80000"/>
                </a:schemeClr>
              </a:solidFill>
              <a:prstDash val="lgDash"/>
            </a:ln>
          </xdr:spPr>
          <xdr:style>
            <a:lnRef idx="1">
              <a:schemeClr val="accent3"/>
            </a:lnRef>
            <a:fillRef idx="0">
              <a:schemeClr val="accent3"/>
            </a:fillRef>
            <a:effectRef idx="0">
              <a:schemeClr val="accent3"/>
            </a:effectRef>
            <a:fontRef idx="minor">
              <a:schemeClr val="tx1"/>
            </a:fontRef>
          </xdr:style>
        </xdr:cxnSp>
        <xdr:grpSp>
          <xdr:nvGrpSpPr>
            <xdr:cNvPr id="21" name="Group 20">
              <a:hlinkClick xmlns:r="http://schemas.openxmlformats.org/officeDocument/2006/relationships" r:id="rId16"/>
              <a:extLst>
                <a:ext uri="{FF2B5EF4-FFF2-40B4-BE49-F238E27FC236}">
                  <a16:creationId xmlns:a16="http://schemas.microsoft.com/office/drawing/2014/main" id="{CAFA87CD-1ECB-4706-9726-672D886BABF4}"/>
                </a:ext>
              </a:extLst>
            </xdr:cNvPr>
            <xdr:cNvGrpSpPr/>
          </xdr:nvGrpSpPr>
          <xdr:grpSpPr>
            <a:xfrm>
              <a:off x="2924172" y="2256064"/>
              <a:ext cx="1069730" cy="360000"/>
              <a:chOff x="2924172" y="2256064"/>
              <a:chExt cx="1069730" cy="360000"/>
            </a:xfrm>
          </xdr:grpSpPr>
          <xdr:sp macro="" textlink="">
            <xdr:nvSpPr>
              <xdr:cNvPr id="233" name="TextBox 232">
                <a:extLst>
                  <a:ext uri="{FF2B5EF4-FFF2-40B4-BE49-F238E27FC236}">
                    <a16:creationId xmlns:a16="http://schemas.microsoft.com/office/drawing/2014/main" id="{30A9E1C3-A31B-4971-95B0-4BD3012FF2F9}"/>
                  </a:ext>
                </a:extLst>
              </xdr:cNvPr>
              <xdr:cNvSpPr txBox="1"/>
            </xdr:nvSpPr>
            <xdr:spPr>
              <a:xfrm>
                <a:off x="3094119" y="225606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Danh</a:t>
                </a:r>
                <a:r>
                  <a:rPr lang="en-US" sz="1100" b="0" baseline="0">
                    <a:solidFill>
                      <a:schemeClr val="tx1">
                        <a:lumMod val="65000"/>
                        <a:lumOff val="35000"/>
                      </a:schemeClr>
                    </a:solidFill>
                    <a:effectLst/>
                    <a:latin typeface="+mn-lt"/>
                    <a:ea typeface="+mn-ea"/>
                    <a:cs typeface="+mn-cs"/>
                  </a:rPr>
                  <a:t> mục</a:t>
                </a:r>
                <a:endParaRPr lang="en-US" sz="1050" b="0">
                  <a:solidFill>
                    <a:schemeClr val="tx1">
                      <a:lumMod val="65000"/>
                      <a:lumOff val="35000"/>
                    </a:schemeClr>
                  </a:solidFill>
                  <a:latin typeface="+mn-lt"/>
                </a:endParaRPr>
              </a:p>
            </xdr:txBody>
          </xdr:sp>
          <xdr:pic>
            <xdr:nvPicPr>
              <xdr:cNvPr id="5" name="Graphic 4" descr="List with solid fill">
                <a:extLst>
                  <a:ext uri="{FF2B5EF4-FFF2-40B4-BE49-F238E27FC236}">
                    <a16:creationId xmlns:a16="http://schemas.microsoft.com/office/drawing/2014/main" id="{EAA3E7DC-0A22-44BD-941D-B44066821DCD}"/>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2924172" y="2328064"/>
                <a:ext cx="216000" cy="216000"/>
              </a:xfrm>
              <a:prstGeom prst="rect">
                <a:avLst/>
              </a:prstGeom>
            </xdr:spPr>
          </xdr:pic>
        </xdr:grpSp>
        <xdr:grpSp>
          <xdr:nvGrpSpPr>
            <xdr:cNvPr id="18" name="Group 17">
              <a:hlinkClick xmlns:r="http://schemas.openxmlformats.org/officeDocument/2006/relationships" r:id="rId19"/>
              <a:extLst>
                <a:ext uri="{FF2B5EF4-FFF2-40B4-BE49-F238E27FC236}">
                  <a16:creationId xmlns:a16="http://schemas.microsoft.com/office/drawing/2014/main" id="{331712FA-40BE-4DE5-A30D-33C2EEB3DDBC}"/>
                </a:ext>
              </a:extLst>
            </xdr:cNvPr>
            <xdr:cNvGrpSpPr/>
          </xdr:nvGrpSpPr>
          <xdr:grpSpPr>
            <a:xfrm>
              <a:off x="2924172" y="1114425"/>
              <a:ext cx="1069730" cy="358639"/>
              <a:chOff x="2924172" y="1114425"/>
              <a:chExt cx="1069730" cy="358639"/>
            </a:xfrm>
          </xdr:grpSpPr>
          <xdr:sp macro="" textlink="">
            <xdr:nvSpPr>
              <xdr:cNvPr id="169" name="TextBox 168">
                <a:extLst>
                  <a:ext uri="{FF2B5EF4-FFF2-40B4-BE49-F238E27FC236}">
                    <a16:creationId xmlns:a16="http://schemas.microsoft.com/office/drawing/2014/main" id="{B026B589-0C1D-4202-B441-B0EECBA9D7A5}"/>
                  </a:ext>
                </a:extLst>
              </xdr:cNvPr>
              <xdr:cNvSpPr txBox="1"/>
            </xdr:nvSpPr>
            <xdr:spPr>
              <a:xfrm>
                <a:off x="3094119" y="1114425"/>
                <a:ext cx="899783" cy="358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Bảng</a:t>
                </a:r>
                <a:r>
                  <a:rPr lang="en-US" sz="1100" b="0" baseline="0">
                    <a:solidFill>
                      <a:schemeClr val="tx1">
                        <a:lumMod val="65000"/>
                        <a:lumOff val="35000"/>
                      </a:schemeClr>
                    </a:solidFill>
                    <a:effectLst/>
                    <a:latin typeface="+mn-lt"/>
                    <a:ea typeface="+mn-ea"/>
                    <a:cs typeface="+mn-cs"/>
                  </a:rPr>
                  <a:t> chi</a:t>
                </a:r>
                <a:endParaRPr lang="en-US" sz="1050" b="0">
                  <a:solidFill>
                    <a:schemeClr val="tx1">
                      <a:lumMod val="65000"/>
                      <a:lumOff val="35000"/>
                    </a:schemeClr>
                  </a:solidFill>
                  <a:latin typeface="+mn-lt"/>
                </a:endParaRPr>
              </a:p>
            </xdr:txBody>
          </xdr:sp>
          <xdr:pic>
            <xdr:nvPicPr>
              <xdr:cNvPr id="9" name="Graphic 8" descr="Bar graph with downward trend with solid fill">
                <a:extLst>
                  <a:ext uri="{FF2B5EF4-FFF2-40B4-BE49-F238E27FC236}">
                    <a16:creationId xmlns:a16="http://schemas.microsoft.com/office/drawing/2014/main" id="{8DC1E19C-A6EF-4173-9C6F-3D7BEC4AF7AC}"/>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2924172" y="1185744"/>
                <a:ext cx="216000" cy="216000"/>
              </a:xfrm>
              <a:prstGeom prst="rect">
                <a:avLst/>
              </a:prstGeom>
            </xdr:spPr>
          </xdr:pic>
        </xdr:grpSp>
        <xdr:grpSp>
          <xdr:nvGrpSpPr>
            <xdr:cNvPr id="20" name="Group 19">
              <a:hlinkClick xmlns:r="http://schemas.openxmlformats.org/officeDocument/2006/relationships" r:id="rId22"/>
              <a:extLst>
                <a:ext uri="{FF2B5EF4-FFF2-40B4-BE49-F238E27FC236}">
                  <a16:creationId xmlns:a16="http://schemas.microsoft.com/office/drawing/2014/main" id="{886EF229-DE0D-469C-BA40-CCF904C6D93B}"/>
                </a:ext>
              </a:extLst>
            </xdr:cNvPr>
            <xdr:cNvGrpSpPr/>
          </xdr:nvGrpSpPr>
          <xdr:grpSpPr>
            <a:xfrm>
              <a:off x="2924172" y="1875064"/>
              <a:ext cx="1069730" cy="360000"/>
              <a:chOff x="2924172" y="1875064"/>
              <a:chExt cx="1069730" cy="360000"/>
            </a:xfrm>
          </xdr:grpSpPr>
          <xdr:sp macro="" textlink="">
            <xdr:nvSpPr>
              <xdr:cNvPr id="188" name="TextBox 187">
                <a:extLst>
                  <a:ext uri="{FF2B5EF4-FFF2-40B4-BE49-F238E27FC236}">
                    <a16:creationId xmlns:a16="http://schemas.microsoft.com/office/drawing/2014/main" id="{A4177EC9-B589-4CCC-8AAB-3006FBD51FE7}"/>
                  </a:ext>
                </a:extLst>
              </xdr:cNvPr>
              <xdr:cNvSpPr txBox="1"/>
            </xdr:nvSpPr>
            <xdr:spPr>
              <a:xfrm>
                <a:off x="3094119" y="187506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Thống</a:t>
                </a:r>
                <a:r>
                  <a:rPr lang="en-US" sz="1100" b="0" baseline="0">
                    <a:solidFill>
                      <a:schemeClr val="tx1">
                        <a:lumMod val="65000"/>
                        <a:lumOff val="35000"/>
                      </a:schemeClr>
                    </a:solidFill>
                    <a:effectLst/>
                    <a:latin typeface="+mn-lt"/>
                    <a:ea typeface="+mn-ea"/>
                    <a:cs typeface="+mn-cs"/>
                  </a:rPr>
                  <a:t> kê</a:t>
                </a:r>
                <a:endParaRPr lang="en-US" sz="1050" b="0">
                  <a:solidFill>
                    <a:schemeClr val="tx1">
                      <a:lumMod val="65000"/>
                      <a:lumOff val="35000"/>
                    </a:schemeClr>
                  </a:solidFill>
                  <a:latin typeface="+mn-lt"/>
                </a:endParaRPr>
              </a:p>
            </xdr:txBody>
          </xdr:sp>
          <xdr:pic>
            <xdr:nvPicPr>
              <xdr:cNvPr id="17" name="Graphic 16" descr="Presentation with bar chart with solid fill">
                <a:extLst>
                  <a:ext uri="{FF2B5EF4-FFF2-40B4-BE49-F238E27FC236}">
                    <a16:creationId xmlns:a16="http://schemas.microsoft.com/office/drawing/2014/main" id="{6CE21207-2200-49BD-980B-B231CCAEC724}"/>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2924172" y="1947064"/>
                <a:ext cx="216000" cy="216000"/>
              </a:xfrm>
              <a:prstGeom prst="rect">
                <a:avLst/>
              </a:prstGeom>
            </xdr:spPr>
          </xdr:pic>
        </xdr:grpSp>
      </xdr:grpSp>
      <mc:AlternateContent xmlns:mc="http://schemas.openxmlformats.org/markup-compatibility/2006" xmlns:a14="http://schemas.microsoft.com/office/drawing/2010/main">
        <mc:Choice Requires="a14">
          <xdr:graphicFrame macro="">
            <xdr:nvGraphicFramePr>
              <xdr:cNvPr id="174" name="DANH MỤC CHI">
                <a:extLst>
                  <a:ext uri="{FF2B5EF4-FFF2-40B4-BE49-F238E27FC236}">
                    <a16:creationId xmlns:a16="http://schemas.microsoft.com/office/drawing/2014/main" id="{F59AD6B3-EC3F-4AD8-A69F-2CB67FB3D012}"/>
                  </a:ext>
                </a:extLst>
              </xdr:cNvPr>
              <xdr:cNvGraphicFramePr/>
            </xdr:nvGraphicFramePr>
            <xdr:xfrm>
              <a:off x="10687050" y="978000"/>
              <a:ext cx="3060000" cy="1980000"/>
            </xdr:xfrm>
            <a:graphic>
              <a:graphicData uri="http://schemas.microsoft.com/office/drawing/2010/slicer">
                <sle:slicer xmlns:sle="http://schemas.microsoft.com/office/drawing/2010/slicer" name="DANH MỤC CHI"/>
              </a:graphicData>
            </a:graphic>
          </xdr:graphicFrame>
        </mc:Choice>
        <mc:Fallback xmlns="">
          <xdr:sp macro="" textlink="">
            <xdr:nvSpPr>
              <xdr:cNvPr id="0" name=""/>
              <xdr:cNvSpPr>
                <a:spLocks noTextEdit="1"/>
              </xdr:cNvSpPr>
            </xdr:nvSpPr>
            <xdr:spPr>
              <a:xfrm>
                <a:off x="10687050" y="978000"/>
                <a:ext cx="3060000" cy="1980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75" name="Tháng 1">
                <a:extLst>
                  <a:ext uri="{FF2B5EF4-FFF2-40B4-BE49-F238E27FC236}">
                    <a16:creationId xmlns:a16="http://schemas.microsoft.com/office/drawing/2014/main" id="{7E01A48D-C363-4D20-B1CA-C07C97AE7F49}"/>
                  </a:ext>
                </a:extLst>
              </xdr:cNvPr>
              <xdr:cNvGraphicFramePr/>
            </xdr:nvGraphicFramePr>
            <xdr:xfrm>
              <a:off x="8791575" y="978000"/>
              <a:ext cx="1828800" cy="1188000"/>
            </xdr:xfrm>
            <a:graphic>
              <a:graphicData uri="http://schemas.microsoft.com/office/drawing/2010/slicer">
                <sle:slicer xmlns:sle="http://schemas.microsoft.com/office/drawing/2010/slicer" name="Tháng 1"/>
              </a:graphicData>
            </a:graphic>
          </xdr:graphicFrame>
        </mc:Choice>
        <mc:Fallback xmlns="">
          <xdr:sp macro="" textlink="">
            <xdr:nvSpPr>
              <xdr:cNvPr id="0" name=""/>
              <xdr:cNvSpPr>
                <a:spLocks noTextEdit="1"/>
              </xdr:cNvSpPr>
            </xdr:nvSpPr>
            <xdr:spPr>
              <a:xfrm>
                <a:off x="8791575" y="978000"/>
                <a:ext cx="1828800" cy="1188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202" name="QUỸ - VÍ">
                <a:extLst>
                  <a:ext uri="{FF2B5EF4-FFF2-40B4-BE49-F238E27FC236}">
                    <a16:creationId xmlns:a16="http://schemas.microsoft.com/office/drawing/2014/main" id="{2320C1BE-3ACF-4EE3-9293-A85F5C30068D}"/>
                  </a:ext>
                </a:extLst>
              </xdr:cNvPr>
              <xdr:cNvGraphicFramePr/>
            </xdr:nvGraphicFramePr>
            <xdr:xfrm>
              <a:off x="8791575" y="2274000"/>
              <a:ext cx="1828800" cy="684000"/>
            </xdr:xfrm>
            <a:graphic>
              <a:graphicData uri="http://schemas.microsoft.com/office/drawing/2010/slicer">
                <sle:slicer xmlns:sle="http://schemas.microsoft.com/office/drawing/2010/slicer" name="QUỸ - VÍ"/>
              </a:graphicData>
            </a:graphic>
          </xdr:graphicFrame>
        </mc:Choice>
        <mc:Fallback xmlns="">
          <xdr:sp macro="" textlink="">
            <xdr:nvSpPr>
              <xdr:cNvPr id="0" name=""/>
              <xdr:cNvSpPr>
                <a:spLocks noTextEdit="1"/>
              </xdr:cNvSpPr>
            </xdr:nvSpPr>
            <xdr:spPr>
              <a:xfrm>
                <a:off x="8791575" y="2274000"/>
                <a:ext cx="1828800" cy="684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xnSp macro="">
        <xdr:nvCxnSpPr>
          <xdr:cNvPr id="216" name="Straight Connector 215">
            <a:extLst>
              <a:ext uri="{FF2B5EF4-FFF2-40B4-BE49-F238E27FC236}">
                <a16:creationId xmlns:a16="http://schemas.microsoft.com/office/drawing/2014/main" id="{7DED9D16-A4B8-466A-8445-001B23EA612E}"/>
              </a:ext>
            </a:extLst>
          </xdr:cNvPr>
          <xdr:cNvCxnSpPr/>
        </xdr:nvCxnSpPr>
        <xdr:spPr>
          <a:xfrm rot="16200000">
            <a:off x="6428850" y="4534425"/>
            <a:ext cx="0" cy="3852000"/>
          </a:xfrm>
          <a:prstGeom prst="line">
            <a:avLst/>
          </a:prstGeom>
          <a:ln w="9525">
            <a:solidFill>
              <a:schemeClr val="accent1">
                <a:lumMod val="20000"/>
                <a:lumOff val="80000"/>
              </a:schemeClr>
            </a:solidFill>
          </a:ln>
        </xdr:spPr>
        <xdr:style>
          <a:lnRef idx="1">
            <a:schemeClr val="accent3"/>
          </a:lnRef>
          <a:fillRef idx="0">
            <a:schemeClr val="accent3"/>
          </a:fillRef>
          <a:effectRef idx="0">
            <a:schemeClr val="accent3"/>
          </a:effectRef>
          <a:fontRef idx="minor">
            <a:schemeClr val="tx1"/>
          </a:fontRef>
        </xdr:style>
      </xdr:cxnSp>
      <xdr:cxnSp macro="">
        <xdr:nvCxnSpPr>
          <xdr:cNvPr id="235" name="Straight Connector 234">
            <a:extLst>
              <a:ext uri="{FF2B5EF4-FFF2-40B4-BE49-F238E27FC236}">
                <a16:creationId xmlns:a16="http://schemas.microsoft.com/office/drawing/2014/main" id="{05962841-F81F-4841-8818-E74595EB1DCA}"/>
              </a:ext>
            </a:extLst>
          </xdr:cNvPr>
          <xdr:cNvCxnSpPr/>
        </xdr:nvCxnSpPr>
        <xdr:spPr>
          <a:xfrm rot="16200000">
            <a:off x="6428850" y="1876950"/>
            <a:ext cx="0" cy="3852000"/>
          </a:xfrm>
          <a:prstGeom prst="line">
            <a:avLst/>
          </a:prstGeom>
          <a:ln w="9525">
            <a:solidFill>
              <a:schemeClr val="accent1">
                <a:lumMod val="20000"/>
                <a:lumOff val="80000"/>
              </a:schemeClr>
            </a:solidFill>
          </a:ln>
        </xdr:spPr>
        <xdr:style>
          <a:lnRef idx="1">
            <a:schemeClr val="accent3"/>
          </a:lnRef>
          <a:fillRef idx="0">
            <a:schemeClr val="accent3"/>
          </a:fillRef>
          <a:effectRef idx="0">
            <a:schemeClr val="accent3"/>
          </a:effectRef>
          <a:fontRef idx="minor">
            <a:schemeClr val="tx1"/>
          </a:fontRef>
        </xdr:style>
      </xdr:cxnSp>
      <xdr:grpSp>
        <xdr:nvGrpSpPr>
          <xdr:cNvPr id="7" name="Group 6">
            <a:extLst>
              <a:ext uri="{FF2B5EF4-FFF2-40B4-BE49-F238E27FC236}">
                <a16:creationId xmlns:a16="http://schemas.microsoft.com/office/drawing/2014/main" id="{838E5673-88AE-4B78-B036-9AF7ED9C233B}"/>
              </a:ext>
            </a:extLst>
          </xdr:cNvPr>
          <xdr:cNvGrpSpPr/>
        </xdr:nvGrpSpPr>
        <xdr:grpSpPr>
          <a:xfrm>
            <a:off x="4543424" y="6490215"/>
            <a:ext cx="3686181" cy="343976"/>
            <a:chOff x="4543424" y="6490215"/>
            <a:chExt cx="3686181" cy="343976"/>
          </a:xfrm>
        </xdr:grpSpPr>
        <xdr:sp macro="" textlink="THONG_KE!J11">
          <xdr:nvSpPr>
            <xdr:cNvPr id="150" name="TextBox 149">
              <a:extLst>
                <a:ext uri="{FF2B5EF4-FFF2-40B4-BE49-F238E27FC236}">
                  <a16:creationId xmlns:a16="http://schemas.microsoft.com/office/drawing/2014/main" id="{7468D857-6825-47B6-ABFA-629A3451B850}"/>
                </a:ext>
              </a:extLst>
            </xdr:cNvPr>
            <xdr:cNvSpPr txBox="1"/>
          </xdr:nvSpPr>
          <xdr:spPr>
            <a:xfrm>
              <a:off x="6267455" y="6490215"/>
              <a:ext cx="904875" cy="343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13C6EC5-AC69-499D-8F22-D580C1386ECC}" type="TxLink">
                <a:rPr lang="en-US" sz="1050" b="1" i="0" u="none" strike="noStrike">
                  <a:solidFill>
                    <a:schemeClr val="bg1">
                      <a:lumMod val="50000"/>
                    </a:schemeClr>
                  </a:solidFill>
                  <a:latin typeface="+mn-lt"/>
                  <a:cs typeface="Calibri"/>
                </a:rPr>
                <a:pPr algn="r"/>
                <a:t>65,741,249</a:t>
              </a:fld>
              <a:endParaRPr lang="en-US" sz="1050" b="1" i="0">
                <a:solidFill>
                  <a:schemeClr val="bg1">
                    <a:lumMod val="50000"/>
                  </a:schemeClr>
                </a:solidFill>
                <a:latin typeface="+mn-lt"/>
              </a:endParaRPr>
            </a:p>
          </xdr:txBody>
        </xdr:sp>
        <xdr:sp macro="" textlink="THONG_KE!AG20">
          <xdr:nvSpPr>
            <xdr:cNvPr id="168" name="TextBox 167">
              <a:extLst>
                <a:ext uri="{FF2B5EF4-FFF2-40B4-BE49-F238E27FC236}">
                  <a16:creationId xmlns:a16="http://schemas.microsoft.com/office/drawing/2014/main" id="{1DB7FCA8-3DDC-43AD-9303-C70F875ABB53}"/>
                </a:ext>
              </a:extLst>
            </xdr:cNvPr>
            <xdr:cNvSpPr txBox="1"/>
          </xdr:nvSpPr>
          <xdr:spPr>
            <a:xfrm>
              <a:off x="5153023" y="6490215"/>
              <a:ext cx="971552" cy="343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27A83DE-64B8-4967-B372-7E2E31A6A69B}" type="TxLink">
                <a:rPr lang="en-US" sz="1050" b="1" i="0" u="none" strike="noStrike">
                  <a:solidFill>
                    <a:schemeClr val="bg1">
                      <a:lumMod val="50000"/>
                    </a:schemeClr>
                  </a:solidFill>
                  <a:latin typeface="Calibri"/>
                  <a:cs typeface="Calibri"/>
                </a:rPr>
                <a:pPr algn="r"/>
                <a:t> </a:t>
              </a:fld>
              <a:endParaRPr lang="en-US" sz="1050" b="1" i="0">
                <a:solidFill>
                  <a:schemeClr val="bg1">
                    <a:lumMod val="50000"/>
                  </a:schemeClr>
                </a:solidFill>
                <a:latin typeface="+mn-lt"/>
              </a:endParaRPr>
            </a:p>
          </xdr:txBody>
        </xdr:sp>
        <xdr:sp macro="" textlink="THONG_KE!U35">
          <xdr:nvSpPr>
            <xdr:cNvPr id="236" name="TextBox 235">
              <a:extLst>
                <a:ext uri="{FF2B5EF4-FFF2-40B4-BE49-F238E27FC236}">
                  <a16:creationId xmlns:a16="http://schemas.microsoft.com/office/drawing/2014/main" id="{C902BB07-349E-4E45-87F0-283D9021EFB8}"/>
                </a:ext>
              </a:extLst>
            </xdr:cNvPr>
            <xdr:cNvSpPr txBox="1"/>
          </xdr:nvSpPr>
          <xdr:spPr>
            <a:xfrm>
              <a:off x="7324730" y="6490215"/>
              <a:ext cx="904875" cy="343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809A9D92-C91D-4804-BC6C-5D11A7651634}" type="TxLink">
                <a:rPr lang="en-US" sz="1100" b="1" i="0" u="none" strike="noStrike">
                  <a:solidFill>
                    <a:schemeClr val="bg1">
                      <a:lumMod val="50000"/>
                    </a:schemeClr>
                  </a:solidFill>
                  <a:latin typeface="Calibri"/>
                  <a:cs typeface="Calibri"/>
                </a:rPr>
                <a:pPr algn="r"/>
                <a:t>20,569,751</a:t>
              </a:fld>
              <a:endParaRPr lang="en-US" sz="1050" b="1" i="0">
                <a:solidFill>
                  <a:schemeClr val="bg1">
                    <a:lumMod val="50000"/>
                  </a:schemeClr>
                </a:solidFill>
                <a:latin typeface="+mn-lt"/>
              </a:endParaRPr>
            </a:p>
          </xdr:txBody>
        </xdr:sp>
        <xdr:sp macro="" textlink="THONG_KE!AG20">
          <xdr:nvSpPr>
            <xdr:cNvPr id="237" name="TextBox 236">
              <a:extLst>
                <a:ext uri="{FF2B5EF4-FFF2-40B4-BE49-F238E27FC236}">
                  <a16:creationId xmlns:a16="http://schemas.microsoft.com/office/drawing/2014/main" id="{94EC6E3D-222B-430A-973B-347891132C5B}"/>
                </a:ext>
              </a:extLst>
            </xdr:cNvPr>
            <xdr:cNvSpPr txBox="1"/>
          </xdr:nvSpPr>
          <xdr:spPr>
            <a:xfrm>
              <a:off x="4543424" y="6490215"/>
              <a:ext cx="695325" cy="343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i="0" u="none" strike="noStrike">
                  <a:solidFill>
                    <a:schemeClr val="bg1">
                      <a:lumMod val="50000"/>
                    </a:schemeClr>
                  </a:solidFill>
                  <a:latin typeface="Calibri"/>
                  <a:cs typeface="Calibri"/>
                </a:rPr>
                <a:t>Tổng</a:t>
              </a:r>
              <a:fld id="{227A83DE-64B8-4967-B372-7E2E31A6A69B}" type="TxLink">
                <a:rPr lang="en-US" sz="1050" b="1" i="0" u="none" strike="noStrike">
                  <a:solidFill>
                    <a:schemeClr val="bg1">
                      <a:lumMod val="50000"/>
                    </a:schemeClr>
                  </a:solidFill>
                  <a:latin typeface="Calibri"/>
                  <a:cs typeface="Calibri"/>
                </a:rPr>
                <a:pPr algn="ctr"/>
                <a:t> </a:t>
              </a:fld>
              <a:endParaRPr lang="en-US" sz="1050" b="1" i="0">
                <a:solidFill>
                  <a:schemeClr val="bg1">
                    <a:lumMod val="50000"/>
                  </a:schemeClr>
                </a:solidFill>
                <a:latin typeface="+mn-lt"/>
              </a:endParaRPr>
            </a:p>
          </xdr:txBody>
        </xdr:sp>
        <xdr:sp macro="" textlink="THONG_KE!M11">
          <xdr:nvSpPr>
            <xdr:cNvPr id="239" name="TextBox 238">
              <a:extLst>
                <a:ext uri="{FF2B5EF4-FFF2-40B4-BE49-F238E27FC236}">
                  <a16:creationId xmlns:a16="http://schemas.microsoft.com/office/drawing/2014/main" id="{95835CD2-C343-4147-96F9-1BB2DA9FD723}"/>
                </a:ext>
              </a:extLst>
            </xdr:cNvPr>
            <xdr:cNvSpPr txBox="1"/>
          </xdr:nvSpPr>
          <xdr:spPr>
            <a:xfrm>
              <a:off x="5210180" y="6490215"/>
              <a:ext cx="904875" cy="343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3871CEB-61EE-49DC-B8DF-72B360E01B71}" type="TxLink">
                <a:rPr lang="en-US" sz="1100" b="1" i="0" u="none" strike="noStrike">
                  <a:solidFill>
                    <a:schemeClr val="bg1">
                      <a:lumMod val="50000"/>
                    </a:schemeClr>
                  </a:solidFill>
                  <a:latin typeface="Calibri"/>
                  <a:cs typeface="Calibri"/>
                </a:rPr>
                <a:pPr algn="r"/>
                <a:t>86,311,000</a:t>
              </a:fld>
              <a:endParaRPr lang="en-US" sz="1050" b="1" i="0">
                <a:solidFill>
                  <a:schemeClr val="bg1">
                    <a:lumMod val="50000"/>
                  </a:schemeClr>
                </a:solidFill>
                <a:latin typeface="+mn-lt"/>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409575</xdr:colOff>
      <xdr:row>1</xdr:row>
      <xdr:rowOff>228600</xdr:rowOff>
    </xdr:to>
    <xdr:sp macro="" textlink="">
      <xdr:nvSpPr>
        <xdr:cNvPr id="4" name="Rectangle 3">
          <a:extLst>
            <a:ext uri="{FF2B5EF4-FFF2-40B4-BE49-F238E27FC236}">
              <a16:creationId xmlns:a16="http://schemas.microsoft.com/office/drawing/2014/main" id="{F4E397F8-9693-4A07-9382-7E99B946E099}"/>
            </a:ext>
          </a:extLst>
        </xdr:cNvPr>
        <xdr:cNvSpPr/>
      </xdr:nvSpPr>
      <xdr:spPr>
        <a:xfrm>
          <a:off x="0" y="0"/>
          <a:ext cx="1019175" cy="495300"/>
        </a:xfrm>
        <a:prstGeom prst="rect">
          <a:avLst/>
        </a:prstGeom>
        <a:solidFill>
          <a:srgbClr val="E4E1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161925</xdr:colOff>
      <xdr:row>1</xdr:row>
      <xdr:rowOff>0</xdr:rowOff>
    </xdr:from>
    <xdr:to>
      <xdr:col>7</xdr:col>
      <xdr:colOff>750</xdr:colOff>
      <xdr:row>26</xdr:row>
      <xdr:rowOff>172500</xdr:rowOff>
    </xdr:to>
    <xdr:grpSp>
      <xdr:nvGrpSpPr>
        <xdr:cNvPr id="2" name="Group 1">
          <a:extLst>
            <a:ext uri="{FF2B5EF4-FFF2-40B4-BE49-F238E27FC236}">
              <a16:creationId xmlns:a16="http://schemas.microsoft.com/office/drawing/2014/main" id="{09FD754D-62B2-485C-B91F-4688406866C8}"/>
            </a:ext>
          </a:extLst>
        </xdr:cNvPr>
        <xdr:cNvGrpSpPr/>
      </xdr:nvGrpSpPr>
      <xdr:grpSpPr>
        <a:xfrm>
          <a:off x="2737485" y="312420"/>
          <a:ext cx="1667625" cy="6840000"/>
          <a:chOff x="2667000" y="314325"/>
          <a:chExt cx="1620000" cy="6840000"/>
        </a:xfrm>
      </xdr:grpSpPr>
      <xdr:grpSp>
        <xdr:nvGrpSpPr>
          <xdr:cNvPr id="36" name="Group 35">
            <a:extLst>
              <a:ext uri="{FF2B5EF4-FFF2-40B4-BE49-F238E27FC236}">
                <a16:creationId xmlns:a16="http://schemas.microsoft.com/office/drawing/2014/main" id="{878FCF50-A2E6-4C8C-B387-7C5BA79BE5B5}"/>
              </a:ext>
            </a:extLst>
          </xdr:cNvPr>
          <xdr:cNvGrpSpPr/>
        </xdr:nvGrpSpPr>
        <xdr:grpSpPr>
          <a:xfrm>
            <a:off x="2667000" y="314325"/>
            <a:ext cx="1620000" cy="6840000"/>
            <a:chOff x="2667000" y="314325"/>
            <a:chExt cx="1620000" cy="6840000"/>
          </a:xfrm>
        </xdr:grpSpPr>
        <xdr:sp macro="" textlink="">
          <xdr:nvSpPr>
            <xdr:cNvPr id="8" name="Rectangle: Top Corners Rounded 7">
              <a:extLst>
                <a:ext uri="{FF2B5EF4-FFF2-40B4-BE49-F238E27FC236}">
                  <a16:creationId xmlns:a16="http://schemas.microsoft.com/office/drawing/2014/main" id="{4539A9D9-B5B3-4135-BC05-94F28C8E8ED5}"/>
                </a:ext>
              </a:extLst>
            </xdr:cNvPr>
            <xdr:cNvSpPr/>
          </xdr:nvSpPr>
          <xdr:spPr>
            <a:xfrm rot="16200000">
              <a:off x="57000" y="2924325"/>
              <a:ext cx="6840000" cy="1620000"/>
            </a:xfrm>
            <a:prstGeom prst="round2SameRect">
              <a:avLst>
                <a:gd name="adj1" fmla="val 16079"/>
                <a:gd name="adj2" fmla="val 0"/>
              </a:avLst>
            </a:prstGeom>
            <a:solidFill>
              <a:srgbClr val="F3F4F8"/>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xnSp macro="">
          <xdr:nvCxnSpPr>
            <xdr:cNvPr id="9" name="Straight Connector 8">
              <a:extLst>
                <a:ext uri="{FF2B5EF4-FFF2-40B4-BE49-F238E27FC236}">
                  <a16:creationId xmlns:a16="http://schemas.microsoft.com/office/drawing/2014/main" id="{E39434D7-816A-47C1-B830-7AFBF2391D05}"/>
                </a:ext>
              </a:extLst>
            </xdr:cNvPr>
            <xdr:cNvCxnSpPr/>
          </xdr:nvCxnSpPr>
          <xdr:spPr>
            <a:xfrm>
              <a:off x="4143374" y="757235"/>
              <a:ext cx="0" cy="6120000"/>
            </a:xfrm>
            <a:prstGeom prst="line">
              <a:avLst/>
            </a:prstGeom>
            <a:ln w="9525">
              <a:solidFill>
                <a:schemeClr val="accent1">
                  <a:lumMod val="20000"/>
                  <a:lumOff val="80000"/>
                </a:schemeClr>
              </a:solidFill>
            </a:ln>
          </xdr:spPr>
          <xdr:style>
            <a:lnRef idx="1">
              <a:schemeClr val="accent3"/>
            </a:lnRef>
            <a:fillRef idx="0">
              <a:schemeClr val="accent3"/>
            </a:fillRef>
            <a:effectRef idx="0">
              <a:schemeClr val="accent3"/>
            </a:effectRef>
            <a:fontRef idx="minor">
              <a:schemeClr val="tx1"/>
            </a:fontRef>
          </xdr:style>
        </xdr:cxnSp>
        <xdr:grpSp>
          <xdr:nvGrpSpPr>
            <xdr:cNvPr id="31" name="Group 30">
              <a:hlinkClick xmlns:r="http://schemas.openxmlformats.org/officeDocument/2006/relationships" r:id="rId1"/>
              <a:extLst>
                <a:ext uri="{FF2B5EF4-FFF2-40B4-BE49-F238E27FC236}">
                  <a16:creationId xmlns:a16="http://schemas.microsoft.com/office/drawing/2014/main" id="{17DB0765-404F-4562-8873-6644E8C288CF}"/>
                </a:ext>
              </a:extLst>
            </xdr:cNvPr>
            <xdr:cNvGrpSpPr/>
          </xdr:nvGrpSpPr>
          <xdr:grpSpPr>
            <a:xfrm>
              <a:off x="2912421" y="1498824"/>
              <a:ext cx="1070007" cy="360000"/>
              <a:chOff x="2912421" y="1498824"/>
              <a:chExt cx="1070007" cy="360000"/>
            </a:xfrm>
          </xdr:grpSpPr>
          <xdr:pic>
            <xdr:nvPicPr>
              <xdr:cNvPr id="25" name="Graphic 24" descr="Piggy Bank with solid fill">
                <a:extLst>
                  <a:ext uri="{FF2B5EF4-FFF2-40B4-BE49-F238E27FC236}">
                    <a16:creationId xmlns:a16="http://schemas.microsoft.com/office/drawing/2014/main" id="{85F8E693-3E57-4640-AB62-2C7AADE8C9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12421" y="1561572"/>
                <a:ext cx="216275" cy="215454"/>
              </a:xfrm>
              <a:prstGeom prst="rect">
                <a:avLst/>
              </a:prstGeom>
            </xdr:spPr>
          </xdr:pic>
          <xdr:sp macro="" textlink="">
            <xdr:nvSpPr>
              <xdr:cNvPr id="26" name="TextBox 25">
                <a:extLst>
                  <a:ext uri="{FF2B5EF4-FFF2-40B4-BE49-F238E27FC236}">
                    <a16:creationId xmlns:a16="http://schemas.microsoft.com/office/drawing/2014/main" id="{64C4DE42-5077-44AC-A5FA-B11FEC62AB05}"/>
                  </a:ext>
                </a:extLst>
              </xdr:cNvPr>
              <xdr:cNvSpPr txBox="1"/>
            </xdr:nvSpPr>
            <xdr:spPr>
              <a:xfrm>
                <a:off x="3082645" y="1498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Bảng</a:t>
                </a:r>
                <a:r>
                  <a:rPr lang="en-US" sz="1100" b="0" baseline="0">
                    <a:solidFill>
                      <a:schemeClr val="tx1">
                        <a:lumMod val="65000"/>
                        <a:lumOff val="35000"/>
                      </a:schemeClr>
                    </a:solidFill>
                    <a:effectLst/>
                    <a:latin typeface="+mn-lt"/>
                    <a:ea typeface="+mn-ea"/>
                    <a:cs typeface="+mn-cs"/>
                  </a:rPr>
                  <a:t> thu</a:t>
                </a:r>
                <a:endParaRPr lang="en-US" sz="1050" b="0">
                  <a:solidFill>
                    <a:schemeClr val="tx1">
                      <a:lumMod val="65000"/>
                      <a:lumOff val="35000"/>
                    </a:schemeClr>
                  </a:solidFill>
                  <a:latin typeface="+mn-lt"/>
                </a:endParaRPr>
              </a:p>
            </xdr:txBody>
          </xdr:sp>
        </xdr:grpSp>
        <xdr:grpSp>
          <xdr:nvGrpSpPr>
            <xdr:cNvPr id="33" name="Group 32">
              <a:hlinkClick xmlns:r="http://schemas.openxmlformats.org/officeDocument/2006/relationships" r:id="rId4"/>
              <a:extLst>
                <a:ext uri="{FF2B5EF4-FFF2-40B4-BE49-F238E27FC236}">
                  <a16:creationId xmlns:a16="http://schemas.microsoft.com/office/drawing/2014/main" id="{8FB6EA0C-C22F-4FE4-AF06-F18D1E64FF34}"/>
                </a:ext>
              </a:extLst>
            </xdr:cNvPr>
            <xdr:cNvGrpSpPr/>
          </xdr:nvGrpSpPr>
          <xdr:grpSpPr>
            <a:xfrm>
              <a:off x="2912696" y="2260824"/>
              <a:ext cx="1069730" cy="360000"/>
              <a:chOff x="2912696" y="2260824"/>
              <a:chExt cx="1069730" cy="360000"/>
            </a:xfrm>
          </xdr:grpSpPr>
          <xdr:sp macro="" textlink="">
            <xdr:nvSpPr>
              <xdr:cNvPr id="23" name="TextBox 22">
                <a:extLst>
                  <a:ext uri="{FF2B5EF4-FFF2-40B4-BE49-F238E27FC236}">
                    <a16:creationId xmlns:a16="http://schemas.microsoft.com/office/drawing/2014/main" id="{2612627E-236C-4EF2-A1BA-E97DC996D4ED}"/>
                  </a:ext>
                </a:extLst>
              </xdr:cNvPr>
              <xdr:cNvSpPr txBox="1"/>
            </xdr:nvSpPr>
            <xdr:spPr>
              <a:xfrm>
                <a:off x="3082643" y="2260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Danh</a:t>
                </a:r>
                <a:r>
                  <a:rPr lang="en-US" sz="1100" b="0" baseline="0">
                    <a:solidFill>
                      <a:schemeClr val="tx1">
                        <a:lumMod val="65000"/>
                        <a:lumOff val="35000"/>
                      </a:schemeClr>
                    </a:solidFill>
                    <a:effectLst/>
                    <a:latin typeface="+mn-lt"/>
                    <a:ea typeface="+mn-ea"/>
                    <a:cs typeface="+mn-cs"/>
                  </a:rPr>
                  <a:t> mục</a:t>
                </a:r>
                <a:endParaRPr lang="en-US" sz="1050" b="0">
                  <a:solidFill>
                    <a:schemeClr val="tx1">
                      <a:lumMod val="65000"/>
                      <a:lumOff val="35000"/>
                    </a:schemeClr>
                  </a:solidFill>
                  <a:latin typeface="+mn-lt"/>
                </a:endParaRPr>
              </a:p>
            </xdr:txBody>
          </xdr:sp>
          <xdr:pic>
            <xdr:nvPicPr>
              <xdr:cNvPr id="24" name="Graphic 23" descr="List with solid fill">
                <a:extLst>
                  <a:ext uri="{FF2B5EF4-FFF2-40B4-BE49-F238E27FC236}">
                    <a16:creationId xmlns:a16="http://schemas.microsoft.com/office/drawing/2014/main" id="{17EFA5EF-AB20-49A1-A2F5-7861D0E8FCF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912696" y="2323299"/>
                <a:ext cx="216000" cy="216000"/>
              </a:xfrm>
              <a:prstGeom prst="rect">
                <a:avLst/>
              </a:prstGeom>
            </xdr:spPr>
          </xdr:pic>
        </xdr:grpSp>
        <xdr:grpSp>
          <xdr:nvGrpSpPr>
            <xdr:cNvPr id="32" name="Group 31">
              <a:hlinkClick xmlns:r="http://schemas.openxmlformats.org/officeDocument/2006/relationships" r:id="rId7"/>
              <a:extLst>
                <a:ext uri="{FF2B5EF4-FFF2-40B4-BE49-F238E27FC236}">
                  <a16:creationId xmlns:a16="http://schemas.microsoft.com/office/drawing/2014/main" id="{D2E5FC95-8B18-4FBF-9B8B-7D1D4087B7C2}"/>
                </a:ext>
              </a:extLst>
            </xdr:cNvPr>
            <xdr:cNvGrpSpPr/>
          </xdr:nvGrpSpPr>
          <xdr:grpSpPr>
            <a:xfrm>
              <a:off x="2912696" y="1879824"/>
              <a:ext cx="1069730" cy="360000"/>
              <a:chOff x="2912696" y="1879824"/>
              <a:chExt cx="1069730" cy="360000"/>
            </a:xfrm>
          </xdr:grpSpPr>
          <xdr:sp macro="" textlink="">
            <xdr:nvSpPr>
              <xdr:cNvPr id="19" name="TextBox 18">
                <a:extLst>
                  <a:ext uri="{FF2B5EF4-FFF2-40B4-BE49-F238E27FC236}">
                    <a16:creationId xmlns:a16="http://schemas.microsoft.com/office/drawing/2014/main" id="{F8791BEC-CB9A-478A-BC90-DFB2FB70F7D0}"/>
                  </a:ext>
                </a:extLst>
              </xdr:cNvPr>
              <xdr:cNvSpPr txBox="1"/>
            </xdr:nvSpPr>
            <xdr:spPr>
              <a:xfrm>
                <a:off x="3082643" y="1879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Thống</a:t>
                </a:r>
                <a:r>
                  <a:rPr lang="en-US" sz="1100" b="0" baseline="0">
                    <a:solidFill>
                      <a:schemeClr val="tx1">
                        <a:lumMod val="65000"/>
                        <a:lumOff val="35000"/>
                      </a:schemeClr>
                    </a:solidFill>
                    <a:effectLst/>
                    <a:latin typeface="+mn-lt"/>
                    <a:ea typeface="+mn-ea"/>
                    <a:cs typeface="+mn-cs"/>
                  </a:rPr>
                  <a:t> kê</a:t>
                </a:r>
                <a:endParaRPr lang="en-US" sz="1050" b="0">
                  <a:solidFill>
                    <a:schemeClr val="tx1">
                      <a:lumMod val="65000"/>
                      <a:lumOff val="35000"/>
                    </a:schemeClr>
                  </a:solidFill>
                  <a:latin typeface="+mn-lt"/>
                </a:endParaRPr>
              </a:p>
            </xdr:txBody>
          </xdr:sp>
          <xdr:pic>
            <xdr:nvPicPr>
              <xdr:cNvPr id="20" name="Graphic 19" descr="Presentation with bar chart with solid fill">
                <a:extLst>
                  <a:ext uri="{FF2B5EF4-FFF2-40B4-BE49-F238E27FC236}">
                    <a16:creationId xmlns:a16="http://schemas.microsoft.com/office/drawing/2014/main" id="{F295CCB1-95FF-404A-A239-076B13C5849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2912696" y="1942299"/>
                <a:ext cx="216000" cy="216000"/>
              </a:xfrm>
              <a:prstGeom prst="rect">
                <a:avLst/>
              </a:prstGeom>
            </xdr:spPr>
          </xdr:pic>
        </xdr:grpSp>
        <xdr:grpSp>
          <xdr:nvGrpSpPr>
            <xdr:cNvPr id="11" name="Group 10">
              <a:hlinkClick xmlns:r="http://schemas.openxmlformats.org/officeDocument/2006/relationships" r:id="rId10"/>
              <a:extLst>
                <a:ext uri="{FF2B5EF4-FFF2-40B4-BE49-F238E27FC236}">
                  <a16:creationId xmlns:a16="http://schemas.microsoft.com/office/drawing/2014/main" id="{082576D3-C052-4D9E-B9DE-FFB9255028CC}"/>
                </a:ext>
              </a:extLst>
            </xdr:cNvPr>
            <xdr:cNvGrpSpPr/>
          </xdr:nvGrpSpPr>
          <xdr:grpSpPr>
            <a:xfrm>
              <a:off x="2891215" y="576260"/>
              <a:ext cx="1311860" cy="360000"/>
              <a:chOff x="2872165" y="571500"/>
              <a:chExt cx="1311860" cy="360000"/>
            </a:xfrm>
          </xdr:grpSpPr>
          <xdr:pic>
            <xdr:nvPicPr>
              <xdr:cNvPr id="12" name="Picture 11">
                <a:extLst>
                  <a:ext uri="{FF2B5EF4-FFF2-40B4-BE49-F238E27FC236}">
                    <a16:creationId xmlns:a16="http://schemas.microsoft.com/office/drawing/2014/main" id="{C39DC387-2DE5-4D32-8432-DEC1162211F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2872165" y="571500"/>
                <a:ext cx="349719" cy="360000"/>
              </a:xfrm>
              <a:prstGeom prst="rect">
                <a:avLst/>
              </a:prstGeom>
            </xdr:spPr>
          </xdr:pic>
          <xdr:sp macro="" textlink="">
            <xdr:nvSpPr>
              <xdr:cNvPr id="13" name="TextBox 12">
                <a:extLst>
                  <a:ext uri="{FF2B5EF4-FFF2-40B4-BE49-F238E27FC236}">
                    <a16:creationId xmlns:a16="http://schemas.microsoft.com/office/drawing/2014/main" id="{82C1293E-3759-4BE9-823B-F5D950522BA5}"/>
                  </a:ext>
                </a:extLst>
              </xdr:cNvPr>
              <xdr:cNvSpPr txBox="1"/>
            </xdr:nvSpPr>
            <xdr:spPr>
              <a:xfrm>
                <a:off x="3248025" y="608625"/>
                <a:ext cx="936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i="0">
                    <a:solidFill>
                      <a:schemeClr val="accent2">
                        <a:lumMod val="75000"/>
                      </a:schemeClr>
                    </a:solidFill>
                  </a:rPr>
                  <a:t>QL</a:t>
                </a:r>
                <a:r>
                  <a:rPr lang="en-US" sz="1100" b="1" i="0" baseline="0">
                    <a:solidFill>
                      <a:schemeClr val="accent2">
                        <a:lumMod val="75000"/>
                      </a:schemeClr>
                    </a:solidFill>
                  </a:rPr>
                  <a:t> THU CHI</a:t>
                </a:r>
                <a:endParaRPr lang="en-US" sz="1100" b="1" i="0">
                  <a:solidFill>
                    <a:schemeClr val="accent2">
                      <a:lumMod val="75000"/>
                    </a:schemeClr>
                  </a:solidFill>
                </a:endParaRPr>
              </a:p>
            </xdr:txBody>
          </xdr:sp>
        </xdr:grpSp>
        <xdr:grpSp>
          <xdr:nvGrpSpPr>
            <xdr:cNvPr id="35" name="Group 34">
              <a:hlinkClick xmlns:r="http://schemas.openxmlformats.org/officeDocument/2006/relationships" r:id="rId12"/>
              <a:extLst>
                <a:ext uri="{FF2B5EF4-FFF2-40B4-BE49-F238E27FC236}">
                  <a16:creationId xmlns:a16="http://schemas.microsoft.com/office/drawing/2014/main" id="{41297CE3-D7F1-467E-8AB7-DCC980FC936D}"/>
                </a:ext>
              </a:extLst>
            </xdr:cNvPr>
            <xdr:cNvGrpSpPr/>
          </xdr:nvGrpSpPr>
          <xdr:grpSpPr>
            <a:xfrm>
              <a:off x="2781300" y="1031510"/>
              <a:ext cx="1260000" cy="446314"/>
              <a:chOff x="2781300" y="1031510"/>
              <a:chExt cx="1260000" cy="446314"/>
            </a:xfrm>
          </xdr:grpSpPr>
          <xdr:sp macro="" textlink="">
            <xdr:nvSpPr>
              <xdr:cNvPr id="34" name="Rectangle: Rounded Corners 33">
                <a:extLst>
                  <a:ext uri="{FF2B5EF4-FFF2-40B4-BE49-F238E27FC236}">
                    <a16:creationId xmlns:a16="http://schemas.microsoft.com/office/drawing/2014/main" id="{FA2F2D7B-DB9C-4838-9F9E-8E978D726C25}"/>
                  </a:ext>
                </a:extLst>
              </xdr:cNvPr>
              <xdr:cNvSpPr/>
            </xdr:nvSpPr>
            <xdr:spPr>
              <a:xfrm>
                <a:off x="2781300" y="1112767"/>
                <a:ext cx="1260000" cy="360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0" name="Group 29">
                <a:extLst>
                  <a:ext uri="{FF2B5EF4-FFF2-40B4-BE49-F238E27FC236}">
                    <a16:creationId xmlns:a16="http://schemas.microsoft.com/office/drawing/2014/main" id="{E74F0B2F-EDAA-4307-AA6F-CE6B2B735969}"/>
                  </a:ext>
                </a:extLst>
              </xdr:cNvPr>
              <xdr:cNvGrpSpPr/>
            </xdr:nvGrpSpPr>
            <xdr:grpSpPr>
              <a:xfrm>
                <a:off x="2838449" y="1031510"/>
                <a:ext cx="1188000" cy="446314"/>
                <a:chOff x="2838449" y="1031510"/>
                <a:chExt cx="1188000" cy="446314"/>
              </a:xfrm>
            </xdr:grpSpPr>
            <xdr:cxnSp macro="">
              <xdr:nvCxnSpPr>
                <xdr:cNvPr id="15" name="Straight Connector 14">
                  <a:extLst>
                    <a:ext uri="{FF2B5EF4-FFF2-40B4-BE49-F238E27FC236}">
                      <a16:creationId xmlns:a16="http://schemas.microsoft.com/office/drawing/2014/main" id="{F0901BB7-DA3A-4017-9959-8DFAF7BA6A08}"/>
                    </a:ext>
                  </a:extLst>
                </xdr:cNvPr>
                <xdr:cNvCxnSpPr/>
              </xdr:nvCxnSpPr>
              <xdr:spPr>
                <a:xfrm rot="16200000">
                  <a:off x="3432449" y="437510"/>
                  <a:ext cx="0" cy="1188000"/>
                </a:xfrm>
                <a:prstGeom prst="line">
                  <a:avLst/>
                </a:prstGeom>
                <a:ln w="9525">
                  <a:solidFill>
                    <a:schemeClr val="accent1">
                      <a:lumMod val="20000"/>
                      <a:lumOff val="80000"/>
                    </a:schemeClr>
                  </a:solidFill>
                  <a:prstDash val="lgDash"/>
                </a:ln>
              </xdr:spPr>
              <xdr:style>
                <a:lnRef idx="1">
                  <a:schemeClr val="accent3"/>
                </a:lnRef>
                <a:fillRef idx="0">
                  <a:schemeClr val="accent3"/>
                </a:fillRef>
                <a:effectRef idx="0">
                  <a:schemeClr val="accent3"/>
                </a:effectRef>
                <a:fontRef idx="minor">
                  <a:schemeClr val="tx1"/>
                </a:fontRef>
              </xdr:style>
            </xdr:cxnSp>
            <xdr:sp macro="" textlink="">
              <xdr:nvSpPr>
                <xdr:cNvPr id="21" name="TextBox 20">
                  <a:extLst>
                    <a:ext uri="{FF2B5EF4-FFF2-40B4-BE49-F238E27FC236}">
                      <a16:creationId xmlns:a16="http://schemas.microsoft.com/office/drawing/2014/main" id="{746A47F0-C26D-4881-A901-CFDF98882612}"/>
                    </a:ext>
                  </a:extLst>
                </xdr:cNvPr>
                <xdr:cNvSpPr txBox="1"/>
              </xdr:nvSpPr>
              <xdr:spPr>
                <a:xfrm>
                  <a:off x="3082643" y="1119185"/>
                  <a:ext cx="899783" cy="358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effectLst/>
                      <a:latin typeface="+mn-lt"/>
                      <a:ea typeface="+mn-ea"/>
                      <a:cs typeface="+mn-cs"/>
                    </a:rPr>
                    <a:t>Bảng</a:t>
                  </a:r>
                  <a:r>
                    <a:rPr lang="en-US" sz="1100" b="0" baseline="0">
                      <a:solidFill>
                        <a:schemeClr val="bg1"/>
                      </a:solidFill>
                      <a:effectLst/>
                      <a:latin typeface="+mn-lt"/>
                      <a:ea typeface="+mn-ea"/>
                      <a:cs typeface="+mn-cs"/>
                    </a:rPr>
                    <a:t> chi</a:t>
                  </a:r>
                  <a:endParaRPr lang="en-US" sz="1050" b="0">
                    <a:solidFill>
                      <a:schemeClr val="bg1"/>
                    </a:solidFill>
                    <a:latin typeface="+mn-lt"/>
                  </a:endParaRPr>
                </a:p>
              </xdr:txBody>
            </xdr:sp>
            <xdr:pic>
              <xdr:nvPicPr>
                <xdr:cNvPr id="22" name="Graphic 21" descr="Bar graph with downward trend with solid fill">
                  <a:extLst>
                    <a:ext uri="{FF2B5EF4-FFF2-40B4-BE49-F238E27FC236}">
                      <a16:creationId xmlns:a16="http://schemas.microsoft.com/office/drawing/2014/main" id="{E89CDC95-563D-4843-9EDF-D878EDA2877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2912696" y="1180979"/>
                  <a:ext cx="216000" cy="216000"/>
                </a:xfrm>
                <a:prstGeom prst="rect">
                  <a:avLst/>
                </a:prstGeom>
              </xdr:spPr>
            </xdr:pic>
          </xdr:grpSp>
        </xdr:grpSp>
      </xdr:grpSp>
      <xdr:sp macro="" textlink="">
        <xdr:nvSpPr>
          <xdr:cNvPr id="27" name="TextBox 26">
            <a:hlinkClick xmlns:r="http://schemas.openxmlformats.org/officeDocument/2006/relationships" r:id="rId15"/>
            <a:extLst>
              <a:ext uri="{FF2B5EF4-FFF2-40B4-BE49-F238E27FC236}">
                <a16:creationId xmlns:a16="http://schemas.microsoft.com/office/drawing/2014/main" id="{1D22BE66-6FFF-4478-8B07-CDB2747022D4}"/>
              </a:ext>
            </a:extLst>
          </xdr:cNvPr>
          <xdr:cNvSpPr txBox="1"/>
        </xdr:nvSpPr>
        <xdr:spPr>
          <a:xfrm>
            <a:off x="2828925" y="6791325"/>
            <a:ext cx="12477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1">
                    <a:lumMod val="50000"/>
                  </a:schemeClr>
                </a:solidFill>
              </a:rPr>
              <a:t>Version</a:t>
            </a:r>
            <a:r>
              <a:rPr lang="en-US" sz="1100" i="1" baseline="0">
                <a:solidFill>
                  <a:schemeClr val="bg1">
                    <a:lumMod val="50000"/>
                  </a:schemeClr>
                </a:solidFill>
              </a:rPr>
              <a:t> 4.01.2023</a:t>
            </a:r>
            <a:endParaRPr lang="en-US" sz="1100" i="1">
              <a:solidFill>
                <a:schemeClr val="bg1">
                  <a:lumMod val="50000"/>
                </a:schemeClr>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161925</xdr:colOff>
      <xdr:row>1</xdr:row>
      <xdr:rowOff>0</xdr:rowOff>
    </xdr:from>
    <xdr:to>
      <xdr:col>7</xdr:col>
      <xdr:colOff>750</xdr:colOff>
      <xdr:row>26</xdr:row>
      <xdr:rowOff>172500</xdr:rowOff>
    </xdr:to>
    <xdr:grpSp>
      <xdr:nvGrpSpPr>
        <xdr:cNvPr id="49" name="Group 48">
          <a:extLst>
            <a:ext uri="{FF2B5EF4-FFF2-40B4-BE49-F238E27FC236}">
              <a16:creationId xmlns:a16="http://schemas.microsoft.com/office/drawing/2014/main" id="{18309545-DFBF-4300-911E-286E1811F5A5}"/>
            </a:ext>
          </a:extLst>
        </xdr:cNvPr>
        <xdr:cNvGrpSpPr/>
      </xdr:nvGrpSpPr>
      <xdr:grpSpPr>
        <a:xfrm>
          <a:off x="2737485" y="312420"/>
          <a:ext cx="1667625" cy="6840000"/>
          <a:chOff x="2667000" y="314325"/>
          <a:chExt cx="1620000" cy="6840000"/>
        </a:xfrm>
      </xdr:grpSpPr>
      <xdr:sp macro="" textlink="">
        <xdr:nvSpPr>
          <xdr:cNvPr id="26" name="Rectangle: Top Corners Rounded 25">
            <a:extLst>
              <a:ext uri="{FF2B5EF4-FFF2-40B4-BE49-F238E27FC236}">
                <a16:creationId xmlns:a16="http://schemas.microsoft.com/office/drawing/2014/main" id="{816E8054-75C8-45AB-B095-DA2134E662C9}"/>
              </a:ext>
            </a:extLst>
          </xdr:cNvPr>
          <xdr:cNvSpPr/>
        </xdr:nvSpPr>
        <xdr:spPr>
          <a:xfrm rot="16200000">
            <a:off x="57000" y="2924325"/>
            <a:ext cx="6840000" cy="1620000"/>
          </a:xfrm>
          <a:prstGeom prst="round2SameRect">
            <a:avLst>
              <a:gd name="adj1" fmla="val 16079"/>
              <a:gd name="adj2" fmla="val 0"/>
            </a:avLst>
          </a:prstGeom>
          <a:solidFill>
            <a:srgbClr val="F3F4F8"/>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xnSp macro="">
        <xdr:nvCxnSpPr>
          <xdr:cNvPr id="27" name="Straight Connector 26">
            <a:extLst>
              <a:ext uri="{FF2B5EF4-FFF2-40B4-BE49-F238E27FC236}">
                <a16:creationId xmlns:a16="http://schemas.microsoft.com/office/drawing/2014/main" id="{E2F60C8B-8101-41AF-8173-5B5A96B52682}"/>
              </a:ext>
            </a:extLst>
          </xdr:cNvPr>
          <xdr:cNvCxnSpPr/>
        </xdr:nvCxnSpPr>
        <xdr:spPr>
          <a:xfrm>
            <a:off x="4143374" y="757235"/>
            <a:ext cx="0" cy="6120000"/>
          </a:xfrm>
          <a:prstGeom prst="line">
            <a:avLst/>
          </a:prstGeom>
          <a:ln w="9525">
            <a:solidFill>
              <a:schemeClr val="accent1">
                <a:lumMod val="20000"/>
                <a:lumOff val="80000"/>
              </a:schemeClr>
            </a:solidFill>
          </a:ln>
        </xdr:spPr>
        <xdr:style>
          <a:lnRef idx="1">
            <a:schemeClr val="accent3"/>
          </a:lnRef>
          <a:fillRef idx="0">
            <a:schemeClr val="accent3"/>
          </a:fillRef>
          <a:effectRef idx="0">
            <a:schemeClr val="accent3"/>
          </a:effectRef>
          <a:fontRef idx="minor">
            <a:schemeClr val="tx1"/>
          </a:fontRef>
        </xdr:style>
      </xdr:cxnSp>
      <xdr:grpSp>
        <xdr:nvGrpSpPr>
          <xdr:cNvPr id="29" name="Group 28">
            <a:hlinkClick xmlns:r="http://schemas.openxmlformats.org/officeDocument/2006/relationships" r:id="rId1"/>
            <a:extLst>
              <a:ext uri="{FF2B5EF4-FFF2-40B4-BE49-F238E27FC236}">
                <a16:creationId xmlns:a16="http://schemas.microsoft.com/office/drawing/2014/main" id="{276F4456-F732-47EB-8C20-725FD08DB996}"/>
              </a:ext>
            </a:extLst>
          </xdr:cNvPr>
          <xdr:cNvGrpSpPr/>
        </xdr:nvGrpSpPr>
        <xdr:grpSpPr>
          <a:xfrm>
            <a:off x="2912696" y="2260824"/>
            <a:ext cx="1069730" cy="360000"/>
            <a:chOff x="2912696" y="2260824"/>
            <a:chExt cx="1069730" cy="360000"/>
          </a:xfrm>
        </xdr:grpSpPr>
        <xdr:sp macro="" textlink="">
          <xdr:nvSpPr>
            <xdr:cNvPr id="42" name="TextBox 41">
              <a:extLst>
                <a:ext uri="{FF2B5EF4-FFF2-40B4-BE49-F238E27FC236}">
                  <a16:creationId xmlns:a16="http://schemas.microsoft.com/office/drawing/2014/main" id="{D235B36E-1887-4BCF-9FA7-312FB6756A05}"/>
                </a:ext>
              </a:extLst>
            </xdr:cNvPr>
            <xdr:cNvSpPr txBox="1"/>
          </xdr:nvSpPr>
          <xdr:spPr>
            <a:xfrm>
              <a:off x="3082643" y="2260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Danh</a:t>
              </a:r>
              <a:r>
                <a:rPr lang="en-US" sz="1100" b="0" baseline="0">
                  <a:solidFill>
                    <a:schemeClr val="tx1">
                      <a:lumMod val="65000"/>
                      <a:lumOff val="35000"/>
                    </a:schemeClr>
                  </a:solidFill>
                  <a:effectLst/>
                  <a:latin typeface="+mn-lt"/>
                  <a:ea typeface="+mn-ea"/>
                  <a:cs typeface="+mn-cs"/>
                </a:rPr>
                <a:t> mục</a:t>
              </a:r>
              <a:endParaRPr lang="en-US" sz="1050" b="0">
                <a:solidFill>
                  <a:schemeClr val="tx1">
                    <a:lumMod val="65000"/>
                    <a:lumOff val="35000"/>
                  </a:schemeClr>
                </a:solidFill>
                <a:latin typeface="+mn-lt"/>
              </a:endParaRPr>
            </a:p>
          </xdr:txBody>
        </xdr:sp>
        <xdr:pic>
          <xdr:nvPicPr>
            <xdr:cNvPr id="43" name="Graphic 42" descr="List with solid fill">
              <a:extLst>
                <a:ext uri="{FF2B5EF4-FFF2-40B4-BE49-F238E27FC236}">
                  <a16:creationId xmlns:a16="http://schemas.microsoft.com/office/drawing/2014/main" id="{CB43F8DE-0DB7-42EA-BF6A-EE90ED84E5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12696" y="2323299"/>
              <a:ext cx="216000" cy="216000"/>
            </a:xfrm>
            <a:prstGeom prst="rect">
              <a:avLst/>
            </a:prstGeom>
          </xdr:spPr>
        </xdr:pic>
      </xdr:grpSp>
      <xdr:grpSp>
        <xdr:nvGrpSpPr>
          <xdr:cNvPr id="30" name="Group 29">
            <a:hlinkClick xmlns:r="http://schemas.openxmlformats.org/officeDocument/2006/relationships" r:id="rId4"/>
            <a:extLst>
              <a:ext uri="{FF2B5EF4-FFF2-40B4-BE49-F238E27FC236}">
                <a16:creationId xmlns:a16="http://schemas.microsoft.com/office/drawing/2014/main" id="{D39ABA42-277C-4609-995F-9D095ABCD5EB}"/>
              </a:ext>
            </a:extLst>
          </xdr:cNvPr>
          <xdr:cNvGrpSpPr/>
        </xdr:nvGrpSpPr>
        <xdr:grpSpPr>
          <a:xfrm>
            <a:off x="2912696" y="1879824"/>
            <a:ext cx="1069730" cy="360000"/>
            <a:chOff x="2912696" y="1879824"/>
            <a:chExt cx="1069730" cy="360000"/>
          </a:xfrm>
        </xdr:grpSpPr>
        <xdr:sp macro="" textlink="">
          <xdr:nvSpPr>
            <xdr:cNvPr id="40" name="TextBox 39">
              <a:extLst>
                <a:ext uri="{FF2B5EF4-FFF2-40B4-BE49-F238E27FC236}">
                  <a16:creationId xmlns:a16="http://schemas.microsoft.com/office/drawing/2014/main" id="{381ED5C5-B7A1-4E1E-8B12-CAFC6BD0105B}"/>
                </a:ext>
              </a:extLst>
            </xdr:cNvPr>
            <xdr:cNvSpPr txBox="1"/>
          </xdr:nvSpPr>
          <xdr:spPr>
            <a:xfrm>
              <a:off x="3082643" y="1879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Thống</a:t>
              </a:r>
              <a:r>
                <a:rPr lang="en-US" sz="1100" b="0" baseline="0">
                  <a:solidFill>
                    <a:schemeClr val="tx1">
                      <a:lumMod val="65000"/>
                      <a:lumOff val="35000"/>
                    </a:schemeClr>
                  </a:solidFill>
                  <a:effectLst/>
                  <a:latin typeface="+mn-lt"/>
                  <a:ea typeface="+mn-ea"/>
                  <a:cs typeface="+mn-cs"/>
                </a:rPr>
                <a:t> kê</a:t>
              </a:r>
              <a:endParaRPr lang="en-US" sz="1050" b="0">
                <a:solidFill>
                  <a:schemeClr val="tx1">
                    <a:lumMod val="65000"/>
                    <a:lumOff val="35000"/>
                  </a:schemeClr>
                </a:solidFill>
                <a:latin typeface="+mn-lt"/>
              </a:endParaRPr>
            </a:p>
          </xdr:txBody>
        </xdr:sp>
        <xdr:pic>
          <xdr:nvPicPr>
            <xdr:cNvPr id="41" name="Graphic 40" descr="Presentation with bar chart with solid fill">
              <a:extLst>
                <a:ext uri="{FF2B5EF4-FFF2-40B4-BE49-F238E27FC236}">
                  <a16:creationId xmlns:a16="http://schemas.microsoft.com/office/drawing/2014/main" id="{649426B3-C11A-4865-9BD9-0E0B0BAE4A8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912696" y="1942299"/>
              <a:ext cx="216000" cy="216000"/>
            </a:xfrm>
            <a:prstGeom prst="rect">
              <a:avLst/>
            </a:prstGeom>
          </xdr:spPr>
        </xdr:pic>
      </xdr:grpSp>
      <xdr:grpSp>
        <xdr:nvGrpSpPr>
          <xdr:cNvPr id="31" name="Group 30">
            <a:hlinkClick xmlns:r="http://schemas.openxmlformats.org/officeDocument/2006/relationships" r:id="rId7"/>
            <a:extLst>
              <a:ext uri="{FF2B5EF4-FFF2-40B4-BE49-F238E27FC236}">
                <a16:creationId xmlns:a16="http://schemas.microsoft.com/office/drawing/2014/main" id="{33D4771E-EB86-4984-934A-B6D037408EA8}"/>
              </a:ext>
            </a:extLst>
          </xdr:cNvPr>
          <xdr:cNvGrpSpPr/>
        </xdr:nvGrpSpPr>
        <xdr:grpSpPr>
          <a:xfrm>
            <a:off x="2891215" y="576260"/>
            <a:ext cx="1311860" cy="360000"/>
            <a:chOff x="2872165" y="571500"/>
            <a:chExt cx="1311860" cy="360000"/>
          </a:xfrm>
        </xdr:grpSpPr>
        <xdr:pic>
          <xdr:nvPicPr>
            <xdr:cNvPr id="38" name="Picture 37">
              <a:extLst>
                <a:ext uri="{FF2B5EF4-FFF2-40B4-BE49-F238E27FC236}">
                  <a16:creationId xmlns:a16="http://schemas.microsoft.com/office/drawing/2014/main" id="{43183694-7C78-47BF-BB48-0C2280C4C06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xdr:blipFill>
          <xdr:spPr>
            <a:xfrm>
              <a:off x="2872165" y="571500"/>
              <a:ext cx="349719" cy="360000"/>
            </a:xfrm>
            <a:prstGeom prst="rect">
              <a:avLst/>
            </a:prstGeom>
          </xdr:spPr>
        </xdr:pic>
        <xdr:sp macro="" textlink="">
          <xdr:nvSpPr>
            <xdr:cNvPr id="39" name="TextBox 38">
              <a:extLst>
                <a:ext uri="{FF2B5EF4-FFF2-40B4-BE49-F238E27FC236}">
                  <a16:creationId xmlns:a16="http://schemas.microsoft.com/office/drawing/2014/main" id="{43B78240-09C8-47B5-8F06-F077F560C91E}"/>
                </a:ext>
              </a:extLst>
            </xdr:cNvPr>
            <xdr:cNvSpPr txBox="1"/>
          </xdr:nvSpPr>
          <xdr:spPr>
            <a:xfrm>
              <a:off x="3248025" y="608625"/>
              <a:ext cx="936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i="0">
                  <a:solidFill>
                    <a:schemeClr val="accent2">
                      <a:lumMod val="75000"/>
                    </a:schemeClr>
                  </a:solidFill>
                </a:rPr>
                <a:t>QL</a:t>
              </a:r>
              <a:r>
                <a:rPr lang="en-US" sz="1100" b="1" i="0" baseline="0">
                  <a:solidFill>
                    <a:schemeClr val="accent2">
                      <a:lumMod val="75000"/>
                    </a:schemeClr>
                  </a:solidFill>
                </a:rPr>
                <a:t> THU CHI</a:t>
              </a:r>
              <a:endParaRPr lang="en-US" sz="1100" b="1" i="0">
                <a:solidFill>
                  <a:schemeClr val="accent2">
                    <a:lumMod val="75000"/>
                  </a:schemeClr>
                </a:solidFill>
              </a:endParaRPr>
            </a:p>
          </xdr:txBody>
        </xdr:sp>
      </xdr:grpSp>
      <xdr:grpSp>
        <xdr:nvGrpSpPr>
          <xdr:cNvPr id="34" name="Group 33">
            <a:hlinkClick xmlns:r="http://schemas.openxmlformats.org/officeDocument/2006/relationships" r:id="rId9"/>
            <a:extLst>
              <a:ext uri="{FF2B5EF4-FFF2-40B4-BE49-F238E27FC236}">
                <a16:creationId xmlns:a16="http://schemas.microsoft.com/office/drawing/2014/main" id="{166D2F5E-B3E7-4D29-914D-0EB1BDF20A1F}"/>
              </a:ext>
            </a:extLst>
          </xdr:cNvPr>
          <xdr:cNvGrpSpPr/>
        </xdr:nvGrpSpPr>
        <xdr:grpSpPr>
          <a:xfrm>
            <a:off x="2838449" y="1031510"/>
            <a:ext cx="1188000" cy="446314"/>
            <a:chOff x="2838449" y="1031510"/>
            <a:chExt cx="1188000" cy="446314"/>
          </a:xfrm>
        </xdr:grpSpPr>
        <xdr:cxnSp macro="">
          <xdr:nvCxnSpPr>
            <xdr:cNvPr id="35" name="Straight Connector 34">
              <a:extLst>
                <a:ext uri="{FF2B5EF4-FFF2-40B4-BE49-F238E27FC236}">
                  <a16:creationId xmlns:a16="http://schemas.microsoft.com/office/drawing/2014/main" id="{5FD252AB-2BAC-4907-B00B-8F6B5080DDC0}"/>
                </a:ext>
              </a:extLst>
            </xdr:cNvPr>
            <xdr:cNvCxnSpPr/>
          </xdr:nvCxnSpPr>
          <xdr:spPr>
            <a:xfrm rot="16200000">
              <a:off x="3432449" y="437510"/>
              <a:ext cx="0" cy="1188000"/>
            </a:xfrm>
            <a:prstGeom prst="line">
              <a:avLst/>
            </a:prstGeom>
            <a:ln w="9525">
              <a:solidFill>
                <a:schemeClr val="accent1">
                  <a:lumMod val="20000"/>
                  <a:lumOff val="80000"/>
                </a:schemeClr>
              </a:solidFill>
              <a:prstDash val="lgDash"/>
            </a:ln>
          </xdr:spPr>
          <xdr:style>
            <a:lnRef idx="1">
              <a:schemeClr val="accent3"/>
            </a:lnRef>
            <a:fillRef idx="0">
              <a:schemeClr val="accent3"/>
            </a:fillRef>
            <a:effectRef idx="0">
              <a:schemeClr val="accent3"/>
            </a:effectRef>
            <a:fontRef idx="minor">
              <a:schemeClr val="tx1"/>
            </a:fontRef>
          </xdr:style>
        </xdr:cxnSp>
        <xdr:sp macro="" textlink="">
          <xdr:nvSpPr>
            <xdr:cNvPr id="36" name="TextBox 35">
              <a:extLst>
                <a:ext uri="{FF2B5EF4-FFF2-40B4-BE49-F238E27FC236}">
                  <a16:creationId xmlns:a16="http://schemas.microsoft.com/office/drawing/2014/main" id="{1E0EFEE9-05A7-4CCA-BF36-04C930C856F6}"/>
                </a:ext>
              </a:extLst>
            </xdr:cNvPr>
            <xdr:cNvSpPr txBox="1"/>
          </xdr:nvSpPr>
          <xdr:spPr>
            <a:xfrm>
              <a:off x="3082643" y="1119185"/>
              <a:ext cx="899783" cy="358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50000"/>
                    </a:schemeClr>
                  </a:solidFill>
                  <a:effectLst/>
                  <a:latin typeface="+mn-lt"/>
                  <a:ea typeface="+mn-ea"/>
                  <a:cs typeface="+mn-cs"/>
                </a:rPr>
                <a:t>Bảng</a:t>
              </a:r>
              <a:r>
                <a:rPr lang="en-US" sz="1100" b="0" baseline="0">
                  <a:solidFill>
                    <a:schemeClr val="bg1">
                      <a:lumMod val="50000"/>
                    </a:schemeClr>
                  </a:solidFill>
                  <a:effectLst/>
                  <a:latin typeface="+mn-lt"/>
                  <a:ea typeface="+mn-ea"/>
                  <a:cs typeface="+mn-cs"/>
                </a:rPr>
                <a:t> chi</a:t>
              </a:r>
              <a:endParaRPr lang="en-US" sz="1050" b="0">
                <a:solidFill>
                  <a:schemeClr val="bg1">
                    <a:lumMod val="50000"/>
                  </a:schemeClr>
                </a:solidFill>
                <a:latin typeface="+mn-lt"/>
              </a:endParaRPr>
            </a:p>
          </xdr:txBody>
        </xdr:sp>
        <xdr:pic>
          <xdr:nvPicPr>
            <xdr:cNvPr id="37" name="Graphic 36" descr="Bar graph with downward trend with solid fill">
              <a:extLst>
                <a:ext uri="{FF2B5EF4-FFF2-40B4-BE49-F238E27FC236}">
                  <a16:creationId xmlns:a16="http://schemas.microsoft.com/office/drawing/2014/main" id="{2E0B311F-7C1C-489E-90EE-70D2A4BFBEC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912696" y="1180979"/>
              <a:ext cx="216000" cy="216000"/>
            </a:xfrm>
            <a:prstGeom prst="rect">
              <a:avLst/>
            </a:prstGeom>
          </xdr:spPr>
        </xdr:pic>
      </xdr:grpSp>
      <xdr:sp macro="" textlink="">
        <xdr:nvSpPr>
          <xdr:cNvPr id="25" name="TextBox 24">
            <a:hlinkClick xmlns:r="http://schemas.openxmlformats.org/officeDocument/2006/relationships" r:id="rId12"/>
            <a:extLst>
              <a:ext uri="{FF2B5EF4-FFF2-40B4-BE49-F238E27FC236}">
                <a16:creationId xmlns:a16="http://schemas.microsoft.com/office/drawing/2014/main" id="{ABAD6EF4-9269-4A0B-9E05-BD259585E835}"/>
              </a:ext>
            </a:extLst>
          </xdr:cNvPr>
          <xdr:cNvSpPr txBox="1"/>
        </xdr:nvSpPr>
        <xdr:spPr>
          <a:xfrm>
            <a:off x="2828925" y="6791325"/>
            <a:ext cx="12477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1">
                    <a:lumMod val="50000"/>
                  </a:schemeClr>
                </a:solidFill>
              </a:rPr>
              <a:t>Version</a:t>
            </a:r>
            <a:r>
              <a:rPr lang="en-US" sz="1100" i="1" baseline="0">
                <a:solidFill>
                  <a:schemeClr val="bg1">
                    <a:lumMod val="50000"/>
                  </a:schemeClr>
                </a:solidFill>
              </a:rPr>
              <a:t> 4.01.2023</a:t>
            </a:r>
            <a:endParaRPr lang="en-US" sz="1100" i="1">
              <a:solidFill>
                <a:schemeClr val="bg1">
                  <a:lumMod val="50000"/>
                </a:schemeClr>
              </a:solidFill>
            </a:endParaRPr>
          </a:p>
        </xdr:txBody>
      </xdr:sp>
      <xdr:grpSp>
        <xdr:nvGrpSpPr>
          <xdr:cNvPr id="46" name="Group 45">
            <a:extLst>
              <a:ext uri="{FF2B5EF4-FFF2-40B4-BE49-F238E27FC236}">
                <a16:creationId xmlns:a16="http://schemas.microsoft.com/office/drawing/2014/main" id="{DB9CAB7B-C1D9-4D64-B10D-B466B1F37CA4}"/>
              </a:ext>
            </a:extLst>
          </xdr:cNvPr>
          <xdr:cNvGrpSpPr/>
        </xdr:nvGrpSpPr>
        <xdr:grpSpPr>
          <a:xfrm>
            <a:off x="2781300" y="1493767"/>
            <a:ext cx="1260000" cy="365057"/>
            <a:chOff x="2781300" y="1493767"/>
            <a:chExt cx="1260000" cy="365057"/>
          </a:xfrm>
        </xdr:grpSpPr>
        <xdr:sp macro="" textlink="">
          <xdr:nvSpPr>
            <xdr:cNvPr id="33" name="Rectangle: Rounded Corners 32">
              <a:extLst>
                <a:ext uri="{FF2B5EF4-FFF2-40B4-BE49-F238E27FC236}">
                  <a16:creationId xmlns:a16="http://schemas.microsoft.com/office/drawing/2014/main" id="{7140E8B8-F4E3-41C2-AF63-3BF67632223A}"/>
                </a:ext>
              </a:extLst>
            </xdr:cNvPr>
            <xdr:cNvSpPr/>
          </xdr:nvSpPr>
          <xdr:spPr>
            <a:xfrm>
              <a:off x="2781300" y="1493767"/>
              <a:ext cx="1260000" cy="360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8" name="Group 27">
              <a:hlinkClick xmlns:r="http://schemas.openxmlformats.org/officeDocument/2006/relationships" r:id="rId13"/>
              <a:extLst>
                <a:ext uri="{FF2B5EF4-FFF2-40B4-BE49-F238E27FC236}">
                  <a16:creationId xmlns:a16="http://schemas.microsoft.com/office/drawing/2014/main" id="{98D41679-E4E4-4813-B7D2-BD0128835E43}"/>
                </a:ext>
              </a:extLst>
            </xdr:cNvPr>
            <xdr:cNvGrpSpPr/>
          </xdr:nvGrpSpPr>
          <xdr:grpSpPr>
            <a:xfrm>
              <a:off x="2912421" y="1498824"/>
              <a:ext cx="1070007" cy="360000"/>
              <a:chOff x="2912421" y="1498824"/>
              <a:chExt cx="1070007" cy="360000"/>
            </a:xfrm>
          </xdr:grpSpPr>
          <xdr:pic>
            <xdr:nvPicPr>
              <xdr:cNvPr id="44" name="Graphic 43" descr="Piggy Bank with solid fill">
                <a:extLst>
                  <a:ext uri="{FF2B5EF4-FFF2-40B4-BE49-F238E27FC236}">
                    <a16:creationId xmlns:a16="http://schemas.microsoft.com/office/drawing/2014/main" id="{2617D6A8-C490-4195-993C-CA8B518831B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2912421" y="1561572"/>
                <a:ext cx="216275" cy="215454"/>
              </a:xfrm>
              <a:prstGeom prst="rect">
                <a:avLst/>
              </a:prstGeom>
            </xdr:spPr>
          </xdr:pic>
          <xdr:sp macro="" textlink="">
            <xdr:nvSpPr>
              <xdr:cNvPr id="45" name="TextBox 44">
                <a:extLst>
                  <a:ext uri="{FF2B5EF4-FFF2-40B4-BE49-F238E27FC236}">
                    <a16:creationId xmlns:a16="http://schemas.microsoft.com/office/drawing/2014/main" id="{6A370414-02B1-488D-9FA4-964E8B231B2D}"/>
                  </a:ext>
                </a:extLst>
              </xdr:cNvPr>
              <xdr:cNvSpPr txBox="1"/>
            </xdr:nvSpPr>
            <xdr:spPr>
              <a:xfrm>
                <a:off x="3082645" y="1498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effectLst/>
                    <a:latin typeface="+mn-lt"/>
                    <a:ea typeface="+mn-ea"/>
                    <a:cs typeface="+mn-cs"/>
                  </a:rPr>
                  <a:t>Bảng</a:t>
                </a:r>
                <a:r>
                  <a:rPr lang="en-US" sz="1100" b="0" baseline="0">
                    <a:solidFill>
                      <a:schemeClr val="bg1"/>
                    </a:solidFill>
                    <a:effectLst/>
                    <a:latin typeface="+mn-lt"/>
                    <a:ea typeface="+mn-ea"/>
                    <a:cs typeface="+mn-cs"/>
                  </a:rPr>
                  <a:t> thu</a:t>
                </a:r>
                <a:endParaRPr lang="en-US" sz="1050" b="0">
                  <a:solidFill>
                    <a:schemeClr val="bg1"/>
                  </a:solidFill>
                  <a:latin typeface="+mn-lt"/>
                </a:endParaRPr>
              </a:p>
            </xdr:txBody>
          </xdr:sp>
        </xdr:grpSp>
      </xdr:grpSp>
    </xdr:grpSp>
    <xdr:clientData/>
  </xdr:twoCellAnchor>
  <xdr:twoCellAnchor>
    <xdr:from>
      <xdr:col>0</xdr:col>
      <xdr:colOff>0</xdr:colOff>
      <xdr:row>0</xdr:row>
      <xdr:rowOff>0</xdr:rowOff>
    </xdr:from>
    <xdr:to>
      <xdr:col>1</xdr:col>
      <xdr:colOff>409575</xdr:colOff>
      <xdr:row>1</xdr:row>
      <xdr:rowOff>228600</xdr:rowOff>
    </xdr:to>
    <xdr:sp macro="" textlink="">
      <xdr:nvSpPr>
        <xdr:cNvPr id="47" name="Rectangle 46">
          <a:extLst>
            <a:ext uri="{FF2B5EF4-FFF2-40B4-BE49-F238E27FC236}">
              <a16:creationId xmlns:a16="http://schemas.microsoft.com/office/drawing/2014/main" id="{EADE2E5B-4703-4A87-96C9-1C5A436D4210}"/>
            </a:ext>
          </a:extLst>
        </xdr:cNvPr>
        <xdr:cNvSpPr/>
      </xdr:nvSpPr>
      <xdr:spPr>
        <a:xfrm>
          <a:off x="0" y="0"/>
          <a:ext cx="1019175" cy="542925"/>
        </a:xfrm>
        <a:prstGeom prst="rect">
          <a:avLst/>
        </a:prstGeom>
        <a:solidFill>
          <a:srgbClr val="E4E1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161925</xdr:colOff>
      <xdr:row>1</xdr:row>
      <xdr:rowOff>0</xdr:rowOff>
    </xdr:from>
    <xdr:to>
      <xdr:col>7</xdr:col>
      <xdr:colOff>750</xdr:colOff>
      <xdr:row>37</xdr:row>
      <xdr:rowOff>1050</xdr:rowOff>
    </xdr:to>
    <xdr:grpSp>
      <xdr:nvGrpSpPr>
        <xdr:cNvPr id="29" name="Group 28">
          <a:extLst>
            <a:ext uri="{FF2B5EF4-FFF2-40B4-BE49-F238E27FC236}">
              <a16:creationId xmlns:a16="http://schemas.microsoft.com/office/drawing/2014/main" id="{70C48683-7A06-475E-810D-9659300DEB87}"/>
            </a:ext>
          </a:extLst>
        </xdr:cNvPr>
        <xdr:cNvGrpSpPr/>
      </xdr:nvGrpSpPr>
      <xdr:grpSpPr>
        <a:xfrm>
          <a:off x="2737485" y="312420"/>
          <a:ext cx="1667625" cy="6798090"/>
          <a:chOff x="2667000" y="314325"/>
          <a:chExt cx="1620000" cy="6840000"/>
        </a:xfrm>
      </xdr:grpSpPr>
      <xdr:sp macro="" textlink="">
        <xdr:nvSpPr>
          <xdr:cNvPr id="3" name="Rectangle: Top Corners Rounded 2">
            <a:extLst>
              <a:ext uri="{FF2B5EF4-FFF2-40B4-BE49-F238E27FC236}">
                <a16:creationId xmlns:a16="http://schemas.microsoft.com/office/drawing/2014/main" id="{F6079C57-B660-4F20-898F-A0381D749BCA}"/>
              </a:ext>
            </a:extLst>
          </xdr:cNvPr>
          <xdr:cNvSpPr/>
        </xdr:nvSpPr>
        <xdr:spPr>
          <a:xfrm rot="16200000">
            <a:off x="57000" y="2924325"/>
            <a:ext cx="6840000" cy="1620000"/>
          </a:xfrm>
          <a:prstGeom prst="round2SameRect">
            <a:avLst>
              <a:gd name="adj1" fmla="val 16079"/>
              <a:gd name="adj2" fmla="val 0"/>
            </a:avLst>
          </a:prstGeom>
          <a:solidFill>
            <a:srgbClr val="F3F4F8"/>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xnSp macro="">
        <xdr:nvCxnSpPr>
          <xdr:cNvPr id="4" name="Straight Connector 3">
            <a:extLst>
              <a:ext uri="{FF2B5EF4-FFF2-40B4-BE49-F238E27FC236}">
                <a16:creationId xmlns:a16="http://schemas.microsoft.com/office/drawing/2014/main" id="{7760BEE3-CC23-420D-ACC4-EAF49ADE0434}"/>
              </a:ext>
            </a:extLst>
          </xdr:cNvPr>
          <xdr:cNvCxnSpPr/>
        </xdr:nvCxnSpPr>
        <xdr:spPr>
          <a:xfrm>
            <a:off x="4143374" y="757235"/>
            <a:ext cx="0" cy="6120000"/>
          </a:xfrm>
          <a:prstGeom prst="line">
            <a:avLst/>
          </a:prstGeom>
          <a:ln w="9525">
            <a:solidFill>
              <a:schemeClr val="accent1">
                <a:lumMod val="20000"/>
                <a:lumOff val="80000"/>
              </a:schemeClr>
            </a:solidFill>
          </a:ln>
        </xdr:spPr>
        <xdr:style>
          <a:lnRef idx="1">
            <a:schemeClr val="accent3"/>
          </a:lnRef>
          <a:fillRef idx="0">
            <a:schemeClr val="accent3"/>
          </a:fillRef>
          <a:effectRef idx="0">
            <a:schemeClr val="accent3"/>
          </a:effectRef>
          <a:fontRef idx="minor">
            <a:schemeClr val="tx1"/>
          </a:fontRef>
        </xdr:style>
      </xdr:cxnSp>
      <xdr:grpSp>
        <xdr:nvGrpSpPr>
          <xdr:cNvPr id="25" name="Group 24">
            <a:hlinkClick xmlns:r="http://schemas.openxmlformats.org/officeDocument/2006/relationships" r:id="rId1"/>
            <a:extLst>
              <a:ext uri="{FF2B5EF4-FFF2-40B4-BE49-F238E27FC236}">
                <a16:creationId xmlns:a16="http://schemas.microsoft.com/office/drawing/2014/main" id="{53D974D4-CD20-4C4F-8172-C1DB91B1518E}"/>
              </a:ext>
            </a:extLst>
          </xdr:cNvPr>
          <xdr:cNvGrpSpPr/>
        </xdr:nvGrpSpPr>
        <xdr:grpSpPr>
          <a:xfrm>
            <a:off x="2912696" y="2260824"/>
            <a:ext cx="1069730" cy="360000"/>
            <a:chOff x="2912696" y="2260824"/>
            <a:chExt cx="1069730" cy="360000"/>
          </a:xfrm>
        </xdr:grpSpPr>
        <xdr:sp macro="" textlink="">
          <xdr:nvSpPr>
            <xdr:cNvPr id="22" name="TextBox 21">
              <a:extLst>
                <a:ext uri="{FF2B5EF4-FFF2-40B4-BE49-F238E27FC236}">
                  <a16:creationId xmlns:a16="http://schemas.microsoft.com/office/drawing/2014/main" id="{878314BA-6F1C-4E67-AEB9-17781AA994A7}"/>
                </a:ext>
              </a:extLst>
            </xdr:cNvPr>
            <xdr:cNvSpPr txBox="1"/>
          </xdr:nvSpPr>
          <xdr:spPr>
            <a:xfrm>
              <a:off x="3082643" y="2260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Danh</a:t>
              </a:r>
              <a:r>
                <a:rPr lang="en-US" sz="1100" b="0" baseline="0">
                  <a:solidFill>
                    <a:schemeClr val="tx1">
                      <a:lumMod val="65000"/>
                      <a:lumOff val="35000"/>
                    </a:schemeClr>
                  </a:solidFill>
                  <a:effectLst/>
                  <a:latin typeface="+mn-lt"/>
                  <a:ea typeface="+mn-ea"/>
                  <a:cs typeface="+mn-cs"/>
                </a:rPr>
                <a:t> mục</a:t>
              </a:r>
              <a:endParaRPr lang="en-US" sz="1050" b="0">
                <a:solidFill>
                  <a:schemeClr val="tx1">
                    <a:lumMod val="65000"/>
                    <a:lumOff val="35000"/>
                  </a:schemeClr>
                </a:solidFill>
                <a:latin typeface="+mn-lt"/>
              </a:endParaRPr>
            </a:p>
          </xdr:txBody>
        </xdr:sp>
        <xdr:pic>
          <xdr:nvPicPr>
            <xdr:cNvPr id="23" name="Graphic 22" descr="List with solid fill">
              <a:extLst>
                <a:ext uri="{FF2B5EF4-FFF2-40B4-BE49-F238E27FC236}">
                  <a16:creationId xmlns:a16="http://schemas.microsoft.com/office/drawing/2014/main" id="{BFA85E8C-0DA8-49BC-8492-0265A16960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12696" y="2323299"/>
              <a:ext cx="216000" cy="216000"/>
            </a:xfrm>
            <a:prstGeom prst="rect">
              <a:avLst/>
            </a:prstGeom>
          </xdr:spPr>
        </xdr:pic>
      </xdr:grpSp>
      <xdr:grpSp>
        <xdr:nvGrpSpPr>
          <xdr:cNvPr id="7" name="Group 6">
            <a:hlinkClick xmlns:r="http://schemas.openxmlformats.org/officeDocument/2006/relationships" r:id="rId4"/>
            <a:extLst>
              <a:ext uri="{FF2B5EF4-FFF2-40B4-BE49-F238E27FC236}">
                <a16:creationId xmlns:a16="http://schemas.microsoft.com/office/drawing/2014/main" id="{3554573D-C7F9-4B6E-A991-2474CC5090F9}"/>
              </a:ext>
            </a:extLst>
          </xdr:cNvPr>
          <xdr:cNvGrpSpPr/>
        </xdr:nvGrpSpPr>
        <xdr:grpSpPr>
          <a:xfrm>
            <a:off x="2892286" y="576260"/>
            <a:ext cx="1310789" cy="360000"/>
            <a:chOff x="2873236" y="571500"/>
            <a:chExt cx="1310789" cy="360000"/>
          </a:xfrm>
        </xdr:grpSpPr>
        <xdr:pic>
          <xdr:nvPicPr>
            <xdr:cNvPr id="18" name="Picture 17">
              <a:extLst>
                <a:ext uri="{FF2B5EF4-FFF2-40B4-BE49-F238E27FC236}">
                  <a16:creationId xmlns:a16="http://schemas.microsoft.com/office/drawing/2014/main" id="{170D04E6-7315-4D83-BD77-844AD3F43ED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2873236" y="571500"/>
              <a:ext cx="347576" cy="360000"/>
            </a:xfrm>
            <a:prstGeom prst="rect">
              <a:avLst/>
            </a:prstGeom>
          </xdr:spPr>
        </xdr:pic>
        <xdr:sp macro="" textlink="">
          <xdr:nvSpPr>
            <xdr:cNvPr id="19" name="TextBox 18">
              <a:extLst>
                <a:ext uri="{FF2B5EF4-FFF2-40B4-BE49-F238E27FC236}">
                  <a16:creationId xmlns:a16="http://schemas.microsoft.com/office/drawing/2014/main" id="{C457F972-E7C7-4603-AC27-4C9E8E5D5F0C}"/>
                </a:ext>
              </a:extLst>
            </xdr:cNvPr>
            <xdr:cNvSpPr txBox="1"/>
          </xdr:nvSpPr>
          <xdr:spPr>
            <a:xfrm>
              <a:off x="3248025" y="608625"/>
              <a:ext cx="936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i="0">
                  <a:solidFill>
                    <a:schemeClr val="accent2">
                      <a:lumMod val="75000"/>
                    </a:schemeClr>
                  </a:solidFill>
                </a:rPr>
                <a:t>QL</a:t>
              </a:r>
              <a:r>
                <a:rPr lang="en-US" sz="1100" b="1" i="0" baseline="0">
                  <a:solidFill>
                    <a:schemeClr val="accent2">
                      <a:lumMod val="75000"/>
                    </a:schemeClr>
                  </a:solidFill>
                </a:rPr>
                <a:t> THU CHI</a:t>
              </a:r>
              <a:endParaRPr lang="en-US" sz="1100" b="1" i="0">
                <a:solidFill>
                  <a:schemeClr val="accent2">
                    <a:lumMod val="75000"/>
                  </a:schemeClr>
                </a:solidFill>
              </a:endParaRPr>
            </a:p>
          </xdr:txBody>
        </xdr:sp>
      </xdr:grpSp>
      <xdr:grpSp>
        <xdr:nvGrpSpPr>
          <xdr:cNvPr id="8" name="Group 7">
            <a:hlinkClick xmlns:r="http://schemas.openxmlformats.org/officeDocument/2006/relationships" r:id="rId6"/>
            <a:extLst>
              <a:ext uri="{FF2B5EF4-FFF2-40B4-BE49-F238E27FC236}">
                <a16:creationId xmlns:a16="http://schemas.microsoft.com/office/drawing/2014/main" id="{650D41AF-7977-4588-A6A0-0DFD1AA72C0B}"/>
              </a:ext>
            </a:extLst>
          </xdr:cNvPr>
          <xdr:cNvGrpSpPr/>
        </xdr:nvGrpSpPr>
        <xdr:grpSpPr>
          <a:xfrm>
            <a:off x="2838449" y="1031510"/>
            <a:ext cx="1188000" cy="446314"/>
            <a:chOff x="2838449" y="1031510"/>
            <a:chExt cx="1188000" cy="446314"/>
          </a:xfrm>
        </xdr:grpSpPr>
        <xdr:cxnSp macro="">
          <xdr:nvCxnSpPr>
            <xdr:cNvPr id="15" name="Straight Connector 14">
              <a:extLst>
                <a:ext uri="{FF2B5EF4-FFF2-40B4-BE49-F238E27FC236}">
                  <a16:creationId xmlns:a16="http://schemas.microsoft.com/office/drawing/2014/main" id="{CC8A15EB-AAA8-4861-8895-01BF59A861AA}"/>
                </a:ext>
              </a:extLst>
            </xdr:cNvPr>
            <xdr:cNvCxnSpPr/>
          </xdr:nvCxnSpPr>
          <xdr:spPr>
            <a:xfrm rot="16200000">
              <a:off x="3432449" y="437510"/>
              <a:ext cx="0" cy="1188000"/>
            </a:xfrm>
            <a:prstGeom prst="line">
              <a:avLst/>
            </a:prstGeom>
            <a:ln w="9525">
              <a:solidFill>
                <a:schemeClr val="accent1">
                  <a:lumMod val="20000"/>
                  <a:lumOff val="80000"/>
                </a:schemeClr>
              </a:solidFill>
              <a:prstDash val="lgDash"/>
            </a:ln>
          </xdr:spPr>
          <xdr:style>
            <a:lnRef idx="1">
              <a:schemeClr val="accent3"/>
            </a:lnRef>
            <a:fillRef idx="0">
              <a:schemeClr val="accent3"/>
            </a:fillRef>
            <a:effectRef idx="0">
              <a:schemeClr val="accent3"/>
            </a:effectRef>
            <a:fontRef idx="minor">
              <a:schemeClr val="tx1"/>
            </a:fontRef>
          </xdr:style>
        </xdr:cxnSp>
        <xdr:sp macro="" textlink="">
          <xdr:nvSpPr>
            <xdr:cNvPr id="16" name="TextBox 15">
              <a:extLst>
                <a:ext uri="{FF2B5EF4-FFF2-40B4-BE49-F238E27FC236}">
                  <a16:creationId xmlns:a16="http://schemas.microsoft.com/office/drawing/2014/main" id="{6A47ED99-A234-4762-81F5-144B3C33D29A}"/>
                </a:ext>
              </a:extLst>
            </xdr:cNvPr>
            <xdr:cNvSpPr txBox="1"/>
          </xdr:nvSpPr>
          <xdr:spPr>
            <a:xfrm>
              <a:off x="3082643" y="1119185"/>
              <a:ext cx="899783" cy="358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50000"/>
                    </a:schemeClr>
                  </a:solidFill>
                  <a:effectLst/>
                  <a:latin typeface="+mn-lt"/>
                  <a:ea typeface="+mn-ea"/>
                  <a:cs typeface="+mn-cs"/>
                </a:rPr>
                <a:t>Bảng</a:t>
              </a:r>
              <a:r>
                <a:rPr lang="en-US" sz="1100" b="0" baseline="0">
                  <a:solidFill>
                    <a:schemeClr val="bg1">
                      <a:lumMod val="50000"/>
                    </a:schemeClr>
                  </a:solidFill>
                  <a:effectLst/>
                  <a:latin typeface="+mn-lt"/>
                  <a:ea typeface="+mn-ea"/>
                  <a:cs typeface="+mn-cs"/>
                </a:rPr>
                <a:t> chi</a:t>
              </a:r>
              <a:endParaRPr lang="en-US" sz="1050" b="0">
                <a:solidFill>
                  <a:schemeClr val="bg1">
                    <a:lumMod val="50000"/>
                  </a:schemeClr>
                </a:solidFill>
                <a:latin typeface="+mn-lt"/>
              </a:endParaRPr>
            </a:p>
          </xdr:txBody>
        </xdr:sp>
        <xdr:pic>
          <xdr:nvPicPr>
            <xdr:cNvPr id="17" name="Graphic 16" descr="Bar graph with downward trend with solid fill">
              <a:extLst>
                <a:ext uri="{FF2B5EF4-FFF2-40B4-BE49-F238E27FC236}">
                  <a16:creationId xmlns:a16="http://schemas.microsoft.com/office/drawing/2014/main" id="{A05463CD-AFAA-4F86-9DB4-767F1BC78D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912696" y="1180979"/>
              <a:ext cx="216000" cy="216000"/>
            </a:xfrm>
            <a:prstGeom prst="rect">
              <a:avLst/>
            </a:prstGeom>
          </xdr:spPr>
        </xdr:pic>
      </xdr:grpSp>
      <xdr:sp macro="" textlink="">
        <xdr:nvSpPr>
          <xdr:cNvPr id="9" name="TextBox 8">
            <a:hlinkClick xmlns:r="http://schemas.openxmlformats.org/officeDocument/2006/relationships" r:id="rId9"/>
            <a:extLst>
              <a:ext uri="{FF2B5EF4-FFF2-40B4-BE49-F238E27FC236}">
                <a16:creationId xmlns:a16="http://schemas.microsoft.com/office/drawing/2014/main" id="{F59E42BC-D159-4F91-B052-1EE6B64D77A0}"/>
              </a:ext>
            </a:extLst>
          </xdr:cNvPr>
          <xdr:cNvSpPr txBox="1"/>
        </xdr:nvSpPr>
        <xdr:spPr>
          <a:xfrm>
            <a:off x="2828925" y="6791325"/>
            <a:ext cx="12477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1">
                    <a:lumMod val="50000"/>
                  </a:schemeClr>
                </a:solidFill>
              </a:rPr>
              <a:t>Version</a:t>
            </a:r>
            <a:r>
              <a:rPr lang="en-US" sz="1100" i="1" baseline="0">
                <a:solidFill>
                  <a:schemeClr val="bg1">
                    <a:lumMod val="50000"/>
                  </a:schemeClr>
                </a:solidFill>
              </a:rPr>
              <a:t> 4.01.2023</a:t>
            </a:r>
            <a:endParaRPr lang="en-US" sz="1100" i="1">
              <a:solidFill>
                <a:schemeClr val="bg1">
                  <a:lumMod val="50000"/>
                </a:schemeClr>
              </a:solidFill>
            </a:endParaRPr>
          </a:p>
        </xdr:txBody>
      </xdr:sp>
      <xdr:grpSp>
        <xdr:nvGrpSpPr>
          <xdr:cNvPr id="12" name="Group 11">
            <a:hlinkClick xmlns:r="http://schemas.openxmlformats.org/officeDocument/2006/relationships" r:id="rId10"/>
            <a:extLst>
              <a:ext uri="{FF2B5EF4-FFF2-40B4-BE49-F238E27FC236}">
                <a16:creationId xmlns:a16="http://schemas.microsoft.com/office/drawing/2014/main" id="{00671CB3-85F2-4C20-A529-9B4BA61237BD}"/>
              </a:ext>
            </a:extLst>
          </xdr:cNvPr>
          <xdr:cNvGrpSpPr/>
        </xdr:nvGrpSpPr>
        <xdr:grpSpPr>
          <a:xfrm>
            <a:off x="2912421" y="1498824"/>
            <a:ext cx="1070007" cy="360000"/>
            <a:chOff x="2912421" y="1498824"/>
            <a:chExt cx="1070007" cy="360000"/>
          </a:xfrm>
          <a:noFill/>
        </xdr:grpSpPr>
        <xdr:pic>
          <xdr:nvPicPr>
            <xdr:cNvPr id="13" name="Graphic 12" descr="Piggy Bank with solid fill">
              <a:extLst>
                <a:ext uri="{FF2B5EF4-FFF2-40B4-BE49-F238E27FC236}">
                  <a16:creationId xmlns:a16="http://schemas.microsoft.com/office/drawing/2014/main" id="{88D19255-2DCB-4443-BF2D-AE9FC0129D0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2912421" y="1561572"/>
              <a:ext cx="216275" cy="215454"/>
            </a:xfrm>
            <a:prstGeom prst="rect">
              <a:avLst/>
            </a:prstGeom>
          </xdr:spPr>
        </xdr:pic>
        <xdr:sp macro="" textlink="">
          <xdr:nvSpPr>
            <xdr:cNvPr id="14" name="TextBox 13">
              <a:extLst>
                <a:ext uri="{FF2B5EF4-FFF2-40B4-BE49-F238E27FC236}">
                  <a16:creationId xmlns:a16="http://schemas.microsoft.com/office/drawing/2014/main" id="{EA61B900-0B0A-4E11-9E0F-C381DD1F6924}"/>
                </a:ext>
              </a:extLst>
            </xdr:cNvPr>
            <xdr:cNvSpPr txBox="1"/>
          </xdr:nvSpPr>
          <xdr:spPr>
            <a:xfrm>
              <a:off x="3082645" y="1498824"/>
              <a:ext cx="899783" cy="360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50000"/>
                    </a:schemeClr>
                  </a:solidFill>
                  <a:effectLst/>
                  <a:latin typeface="+mn-lt"/>
                  <a:ea typeface="+mn-ea"/>
                  <a:cs typeface="+mn-cs"/>
                </a:rPr>
                <a:t>Bảng</a:t>
              </a:r>
              <a:r>
                <a:rPr lang="en-US" sz="1100" b="0" baseline="0">
                  <a:solidFill>
                    <a:schemeClr val="bg1">
                      <a:lumMod val="50000"/>
                    </a:schemeClr>
                  </a:solidFill>
                  <a:effectLst/>
                  <a:latin typeface="+mn-lt"/>
                  <a:ea typeface="+mn-ea"/>
                  <a:cs typeface="+mn-cs"/>
                </a:rPr>
                <a:t> thu</a:t>
              </a:r>
              <a:endParaRPr lang="en-US" sz="1050" b="0">
                <a:solidFill>
                  <a:schemeClr val="bg1">
                    <a:lumMod val="50000"/>
                  </a:schemeClr>
                </a:solidFill>
                <a:latin typeface="+mn-lt"/>
              </a:endParaRPr>
            </a:p>
          </xdr:txBody>
        </xdr:sp>
      </xdr:grpSp>
      <xdr:grpSp>
        <xdr:nvGrpSpPr>
          <xdr:cNvPr id="26" name="Group 25">
            <a:hlinkClick xmlns:r="http://schemas.openxmlformats.org/officeDocument/2006/relationships" r:id="rId13"/>
            <a:extLst>
              <a:ext uri="{FF2B5EF4-FFF2-40B4-BE49-F238E27FC236}">
                <a16:creationId xmlns:a16="http://schemas.microsoft.com/office/drawing/2014/main" id="{F7AC9EFD-FAFE-48A8-9596-0B2F6A23A956}"/>
              </a:ext>
            </a:extLst>
          </xdr:cNvPr>
          <xdr:cNvGrpSpPr/>
        </xdr:nvGrpSpPr>
        <xdr:grpSpPr>
          <a:xfrm>
            <a:off x="2781300" y="1874767"/>
            <a:ext cx="1260000" cy="365057"/>
            <a:chOff x="2781300" y="1874767"/>
            <a:chExt cx="1260000" cy="365057"/>
          </a:xfrm>
        </xdr:grpSpPr>
        <xdr:sp macro="" textlink="">
          <xdr:nvSpPr>
            <xdr:cNvPr id="11" name="Rectangle: Rounded Corners 10">
              <a:extLst>
                <a:ext uri="{FF2B5EF4-FFF2-40B4-BE49-F238E27FC236}">
                  <a16:creationId xmlns:a16="http://schemas.microsoft.com/office/drawing/2014/main" id="{A774CFE1-433A-4950-87D2-66CE7E6E04B1}"/>
                </a:ext>
              </a:extLst>
            </xdr:cNvPr>
            <xdr:cNvSpPr/>
          </xdr:nvSpPr>
          <xdr:spPr>
            <a:xfrm>
              <a:off x="2781300" y="1874767"/>
              <a:ext cx="1260000" cy="360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4" name="Group 23">
              <a:extLst>
                <a:ext uri="{FF2B5EF4-FFF2-40B4-BE49-F238E27FC236}">
                  <a16:creationId xmlns:a16="http://schemas.microsoft.com/office/drawing/2014/main" id="{10BCF8A0-1D41-4025-8C2D-3391C8020170}"/>
                </a:ext>
              </a:extLst>
            </xdr:cNvPr>
            <xdr:cNvGrpSpPr/>
          </xdr:nvGrpSpPr>
          <xdr:grpSpPr>
            <a:xfrm>
              <a:off x="2912696" y="1879824"/>
              <a:ext cx="1069730" cy="360000"/>
              <a:chOff x="2912696" y="1879824"/>
              <a:chExt cx="1069730" cy="360000"/>
            </a:xfrm>
          </xdr:grpSpPr>
          <xdr:sp macro="" textlink="">
            <xdr:nvSpPr>
              <xdr:cNvPr id="20" name="TextBox 19">
                <a:extLst>
                  <a:ext uri="{FF2B5EF4-FFF2-40B4-BE49-F238E27FC236}">
                    <a16:creationId xmlns:a16="http://schemas.microsoft.com/office/drawing/2014/main" id="{5789D2B7-C944-4B84-8A03-14C85510BCAB}"/>
                  </a:ext>
                </a:extLst>
              </xdr:cNvPr>
              <xdr:cNvSpPr txBox="1"/>
            </xdr:nvSpPr>
            <xdr:spPr>
              <a:xfrm>
                <a:off x="3082643" y="1879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effectLst/>
                    <a:latin typeface="+mn-lt"/>
                    <a:ea typeface="+mn-ea"/>
                    <a:cs typeface="+mn-cs"/>
                  </a:rPr>
                  <a:t>Thống</a:t>
                </a:r>
                <a:r>
                  <a:rPr lang="en-US" sz="1100" b="0" baseline="0">
                    <a:solidFill>
                      <a:schemeClr val="bg1"/>
                    </a:solidFill>
                    <a:effectLst/>
                    <a:latin typeface="+mn-lt"/>
                    <a:ea typeface="+mn-ea"/>
                    <a:cs typeface="+mn-cs"/>
                  </a:rPr>
                  <a:t> kê</a:t>
                </a:r>
                <a:endParaRPr lang="en-US" sz="1050" b="0">
                  <a:solidFill>
                    <a:schemeClr val="bg1"/>
                  </a:solidFill>
                  <a:latin typeface="+mn-lt"/>
                </a:endParaRPr>
              </a:p>
            </xdr:txBody>
          </xdr:sp>
          <xdr:pic>
            <xdr:nvPicPr>
              <xdr:cNvPr id="21" name="Graphic 20" descr="Presentation with bar chart with solid fill">
                <a:extLst>
                  <a:ext uri="{FF2B5EF4-FFF2-40B4-BE49-F238E27FC236}">
                    <a16:creationId xmlns:a16="http://schemas.microsoft.com/office/drawing/2014/main" id="{D008EF28-04C4-4BE3-BF8F-253C7890749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2912696" y="1942299"/>
                <a:ext cx="216000" cy="216000"/>
              </a:xfrm>
              <a:prstGeom prst="rect">
                <a:avLst/>
              </a:prstGeom>
            </xdr:spPr>
          </xdr:pic>
        </xdr:grpSp>
      </xdr:grpSp>
    </xdr:grpSp>
    <xdr:clientData/>
  </xdr:twoCellAnchor>
  <xdr:twoCellAnchor>
    <xdr:from>
      <xdr:col>0</xdr:col>
      <xdr:colOff>0</xdr:colOff>
      <xdr:row>0</xdr:row>
      <xdr:rowOff>0</xdr:rowOff>
    </xdr:from>
    <xdr:to>
      <xdr:col>1</xdr:col>
      <xdr:colOff>409575</xdr:colOff>
      <xdr:row>2</xdr:row>
      <xdr:rowOff>0</xdr:rowOff>
    </xdr:to>
    <xdr:sp macro="" textlink="">
      <xdr:nvSpPr>
        <xdr:cNvPr id="27" name="Rectangle 26">
          <a:extLst>
            <a:ext uri="{FF2B5EF4-FFF2-40B4-BE49-F238E27FC236}">
              <a16:creationId xmlns:a16="http://schemas.microsoft.com/office/drawing/2014/main" id="{32B8BDB4-5EF0-4081-A257-766410E701D6}"/>
            </a:ext>
          </a:extLst>
        </xdr:cNvPr>
        <xdr:cNvSpPr/>
      </xdr:nvSpPr>
      <xdr:spPr>
        <a:xfrm>
          <a:off x="0" y="0"/>
          <a:ext cx="1019175" cy="542925"/>
        </a:xfrm>
        <a:prstGeom prst="rect">
          <a:avLst/>
        </a:prstGeom>
        <a:solidFill>
          <a:srgbClr val="E4E1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161925</xdr:colOff>
      <xdr:row>1</xdr:row>
      <xdr:rowOff>0</xdr:rowOff>
    </xdr:from>
    <xdr:to>
      <xdr:col>7</xdr:col>
      <xdr:colOff>750</xdr:colOff>
      <xdr:row>27</xdr:row>
      <xdr:rowOff>1050</xdr:rowOff>
    </xdr:to>
    <xdr:grpSp>
      <xdr:nvGrpSpPr>
        <xdr:cNvPr id="25" name="Group 24">
          <a:extLst>
            <a:ext uri="{FF2B5EF4-FFF2-40B4-BE49-F238E27FC236}">
              <a16:creationId xmlns:a16="http://schemas.microsoft.com/office/drawing/2014/main" id="{F594FE41-E6E4-40F7-9558-4B164C9A4F52}"/>
            </a:ext>
          </a:extLst>
        </xdr:cNvPr>
        <xdr:cNvGrpSpPr/>
      </xdr:nvGrpSpPr>
      <xdr:grpSpPr>
        <a:xfrm>
          <a:off x="2737485" y="312420"/>
          <a:ext cx="1667625" cy="6836190"/>
          <a:chOff x="2667000" y="314325"/>
          <a:chExt cx="1620000" cy="6840000"/>
        </a:xfrm>
      </xdr:grpSpPr>
      <xdr:sp macro="" textlink="">
        <xdr:nvSpPr>
          <xdr:cNvPr id="3" name="Rectangle: Top Corners Rounded 2">
            <a:extLst>
              <a:ext uri="{FF2B5EF4-FFF2-40B4-BE49-F238E27FC236}">
                <a16:creationId xmlns:a16="http://schemas.microsoft.com/office/drawing/2014/main" id="{CA5D6636-2AE7-4454-9EBB-4F278195FA25}"/>
              </a:ext>
            </a:extLst>
          </xdr:cNvPr>
          <xdr:cNvSpPr/>
        </xdr:nvSpPr>
        <xdr:spPr>
          <a:xfrm rot="16200000">
            <a:off x="57000" y="2924325"/>
            <a:ext cx="6840000" cy="1620000"/>
          </a:xfrm>
          <a:prstGeom prst="round2SameRect">
            <a:avLst>
              <a:gd name="adj1" fmla="val 16079"/>
              <a:gd name="adj2" fmla="val 0"/>
            </a:avLst>
          </a:prstGeom>
          <a:solidFill>
            <a:srgbClr val="F3F4F8"/>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xnSp macro="">
        <xdr:nvCxnSpPr>
          <xdr:cNvPr id="4" name="Straight Connector 3">
            <a:extLst>
              <a:ext uri="{FF2B5EF4-FFF2-40B4-BE49-F238E27FC236}">
                <a16:creationId xmlns:a16="http://schemas.microsoft.com/office/drawing/2014/main" id="{2E546B36-60D5-4293-BB77-B716EE131D6D}"/>
              </a:ext>
            </a:extLst>
          </xdr:cNvPr>
          <xdr:cNvCxnSpPr/>
        </xdr:nvCxnSpPr>
        <xdr:spPr>
          <a:xfrm>
            <a:off x="4143374" y="757235"/>
            <a:ext cx="0" cy="6120000"/>
          </a:xfrm>
          <a:prstGeom prst="line">
            <a:avLst/>
          </a:prstGeom>
          <a:ln w="9525">
            <a:solidFill>
              <a:schemeClr val="accent1">
                <a:lumMod val="20000"/>
                <a:lumOff val="80000"/>
              </a:schemeClr>
            </a:solidFill>
          </a:ln>
        </xdr:spPr>
        <xdr:style>
          <a:lnRef idx="1">
            <a:schemeClr val="accent3"/>
          </a:lnRef>
          <a:fillRef idx="0">
            <a:schemeClr val="accent3"/>
          </a:fillRef>
          <a:effectRef idx="0">
            <a:schemeClr val="accent3"/>
          </a:effectRef>
          <a:fontRef idx="minor">
            <a:schemeClr val="tx1"/>
          </a:fontRef>
        </xdr:style>
      </xdr:cxnSp>
      <xdr:grpSp>
        <xdr:nvGrpSpPr>
          <xdr:cNvPr id="6" name="Group 5">
            <a:hlinkClick xmlns:r="http://schemas.openxmlformats.org/officeDocument/2006/relationships" r:id="rId1"/>
            <a:extLst>
              <a:ext uri="{FF2B5EF4-FFF2-40B4-BE49-F238E27FC236}">
                <a16:creationId xmlns:a16="http://schemas.microsoft.com/office/drawing/2014/main" id="{63A9A14C-38AA-4EB5-A5FF-DDBA065B2B1A}"/>
              </a:ext>
            </a:extLst>
          </xdr:cNvPr>
          <xdr:cNvGrpSpPr/>
        </xdr:nvGrpSpPr>
        <xdr:grpSpPr>
          <a:xfrm>
            <a:off x="2891313" y="576260"/>
            <a:ext cx="1311762" cy="360000"/>
            <a:chOff x="2872263" y="571500"/>
            <a:chExt cx="1311762" cy="360000"/>
          </a:xfrm>
        </xdr:grpSpPr>
        <xdr:pic>
          <xdr:nvPicPr>
            <xdr:cNvPr id="20" name="Picture 19">
              <a:extLst>
                <a:ext uri="{FF2B5EF4-FFF2-40B4-BE49-F238E27FC236}">
                  <a16:creationId xmlns:a16="http://schemas.microsoft.com/office/drawing/2014/main" id="{8277808B-F0FC-45C4-8168-DF0DD47DAC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872263" y="571500"/>
              <a:ext cx="349524" cy="360000"/>
            </a:xfrm>
            <a:prstGeom prst="rect">
              <a:avLst/>
            </a:prstGeom>
          </xdr:spPr>
        </xdr:pic>
        <xdr:sp macro="" textlink="">
          <xdr:nvSpPr>
            <xdr:cNvPr id="21" name="TextBox 20">
              <a:extLst>
                <a:ext uri="{FF2B5EF4-FFF2-40B4-BE49-F238E27FC236}">
                  <a16:creationId xmlns:a16="http://schemas.microsoft.com/office/drawing/2014/main" id="{EA4D7F8A-1CF4-4C4A-ACCE-A13E575910BD}"/>
                </a:ext>
              </a:extLst>
            </xdr:cNvPr>
            <xdr:cNvSpPr txBox="1"/>
          </xdr:nvSpPr>
          <xdr:spPr>
            <a:xfrm>
              <a:off x="3248025" y="608625"/>
              <a:ext cx="936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i="0">
                  <a:solidFill>
                    <a:schemeClr val="accent2">
                      <a:lumMod val="75000"/>
                    </a:schemeClr>
                  </a:solidFill>
                </a:rPr>
                <a:t>QL</a:t>
              </a:r>
              <a:r>
                <a:rPr lang="en-US" sz="1100" b="1" i="0" baseline="0">
                  <a:solidFill>
                    <a:schemeClr val="accent2">
                      <a:lumMod val="75000"/>
                    </a:schemeClr>
                  </a:solidFill>
                </a:rPr>
                <a:t> THU CHI</a:t>
              </a:r>
              <a:endParaRPr lang="en-US" sz="1100" b="1" i="0">
                <a:solidFill>
                  <a:schemeClr val="accent2">
                    <a:lumMod val="75000"/>
                  </a:schemeClr>
                </a:solidFill>
              </a:endParaRPr>
            </a:p>
          </xdr:txBody>
        </xdr:sp>
      </xdr:grpSp>
      <xdr:grpSp>
        <xdr:nvGrpSpPr>
          <xdr:cNvPr id="7" name="Group 6">
            <a:hlinkClick xmlns:r="http://schemas.openxmlformats.org/officeDocument/2006/relationships" r:id="rId3"/>
            <a:extLst>
              <a:ext uri="{FF2B5EF4-FFF2-40B4-BE49-F238E27FC236}">
                <a16:creationId xmlns:a16="http://schemas.microsoft.com/office/drawing/2014/main" id="{DB11FF8C-3026-4F40-B236-3E826B3773EA}"/>
              </a:ext>
            </a:extLst>
          </xdr:cNvPr>
          <xdr:cNvGrpSpPr/>
        </xdr:nvGrpSpPr>
        <xdr:grpSpPr>
          <a:xfrm>
            <a:off x="2838449" y="1031510"/>
            <a:ext cx="1188000" cy="446314"/>
            <a:chOff x="2838449" y="1031510"/>
            <a:chExt cx="1188000" cy="446314"/>
          </a:xfrm>
        </xdr:grpSpPr>
        <xdr:cxnSp macro="">
          <xdr:nvCxnSpPr>
            <xdr:cNvPr id="17" name="Straight Connector 16">
              <a:extLst>
                <a:ext uri="{FF2B5EF4-FFF2-40B4-BE49-F238E27FC236}">
                  <a16:creationId xmlns:a16="http://schemas.microsoft.com/office/drawing/2014/main" id="{01A45963-82AA-4DD3-AFF6-0012637206C6}"/>
                </a:ext>
              </a:extLst>
            </xdr:cNvPr>
            <xdr:cNvCxnSpPr/>
          </xdr:nvCxnSpPr>
          <xdr:spPr>
            <a:xfrm rot="16200000">
              <a:off x="3432449" y="437510"/>
              <a:ext cx="0" cy="1188000"/>
            </a:xfrm>
            <a:prstGeom prst="line">
              <a:avLst/>
            </a:prstGeom>
            <a:ln w="9525">
              <a:solidFill>
                <a:schemeClr val="accent1">
                  <a:lumMod val="20000"/>
                  <a:lumOff val="80000"/>
                </a:schemeClr>
              </a:solidFill>
              <a:prstDash val="lgDash"/>
            </a:ln>
          </xdr:spPr>
          <xdr:style>
            <a:lnRef idx="1">
              <a:schemeClr val="accent3"/>
            </a:lnRef>
            <a:fillRef idx="0">
              <a:schemeClr val="accent3"/>
            </a:fillRef>
            <a:effectRef idx="0">
              <a:schemeClr val="accent3"/>
            </a:effectRef>
            <a:fontRef idx="minor">
              <a:schemeClr val="tx1"/>
            </a:fontRef>
          </xdr:style>
        </xdr:cxnSp>
        <xdr:sp macro="" textlink="">
          <xdr:nvSpPr>
            <xdr:cNvPr id="18" name="TextBox 17">
              <a:extLst>
                <a:ext uri="{FF2B5EF4-FFF2-40B4-BE49-F238E27FC236}">
                  <a16:creationId xmlns:a16="http://schemas.microsoft.com/office/drawing/2014/main" id="{D4D3AFDA-CF9C-4543-99D1-811411511297}"/>
                </a:ext>
              </a:extLst>
            </xdr:cNvPr>
            <xdr:cNvSpPr txBox="1"/>
          </xdr:nvSpPr>
          <xdr:spPr>
            <a:xfrm>
              <a:off x="3082643" y="1119185"/>
              <a:ext cx="899783" cy="358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50000"/>
                    </a:schemeClr>
                  </a:solidFill>
                  <a:effectLst/>
                  <a:latin typeface="+mn-lt"/>
                  <a:ea typeface="+mn-ea"/>
                  <a:cs typeface="+mn-cs"/>
                </a:rPr>
                <a:t>Bảng</a:t>
              </a:r>
              <a:r>
                <a:rPr lang="en-US" sz="1100" b="0" baseline="0">
                  <a:solidFill>
                    <a:schemeClr val="bg1">
                      <a:lumMod val="50000"/>
                    </a:schemeClr>
                  </a:solidFill>
                  <a:effectLst/>
                  <a:latin typeface="+mn-lt"/>
                  <a:ea typeface="+mn-ea"/>
                  <a:cs typeface="+mn-cs"/>
                </a:rPr>
                <a:t> chi</a:t>
              </a:r>
              <a:endParaRPr lang="en-US" sz="1050" b="0">
                <a:solidFill>
                  <a:schemeClr val="bg1">
                    <a:lumMod val="50000"/>
                  </a:schemeClr>
                </a:solidFill>
                <a:latin typeface="+mn-lt"/>
              </a:endParaRPr>
            </a:p>
          </xdr:txBody>
        </xdr:sp>
        <xdr:pic>
          <xdr:nvPicPr>
            <xdr:cNvPr id="19" name="Graphic 18" descr="Bar graph with downward trend with solid fill">
              <a:extLst>
                <a:ext uri="{FF2B5EF4-FFF2-40B4-BE49-F238E27FC236}">
                  <a16:creationId xmlns:a16="http://schemas.microsoft.com/office/drawing/2014/main" id="{2B56C458-F62E-4A95-8FE9-7465F594BB5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912696" y="1180979"/>
              <a:ext cx="216000" cy="216000"/>
            </a:xfrm>
            <a:prstGeom prst="rect">
              <a:avLst/>
            </a:prstGeom>
          </xdr:spPr>
        </xdr:pic>
      </xdr:grpSp>
      <xdr:sp macro="" textlink="">
        <xdr:nvSpPr>
          <xdr:cNvPr id="8" name="TextBox 7">
            <a:hlinkClick xmlns:r="http://schemas.openxmlformats.org/officeDocument/2006/relationships" r:id="rId6"/>
            <a:extLst>
              <a:ext uri="{FF2B5EF4-FFF2-40B4-BE49-F238E27FC236}">
                <a16:creationId xmlns:a16="http://schemas.microsoft.com/office/drawing/2014/main" id="{2D54B8C7-83F4-4517-900C-F96964BF1AF4}"/>
              </a:ext>
            </a:extLst>
          </xdr:cNvPr>
          <xdr:cNvSpPr txBox="1"/>
        </xdr:nvSpPr>
        <xdr:spPr>
          <a:xfrm>
            <a:off x="2828925" y="6791325"/>
            <a:ext cx="12477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bg1">
                    <a:lumMod val="50000"/>
                  </a:schemeClr>
                </a:solidFill>
              </a:rPr>
              <a:t>Version</a:t>
            </a:r>
            <a:r>
              <a:rPr lang="en-US" sz="1100" i="1" baseline="0">
                <a:solidFill>
                  <a:schemeClr val="bg1">
                    <a:lumMod val="50000"/>
                  </a:schemeClr>
                </a:solidFill>
              </a:rPr>
              <a:t> 4.01.2023</a:t>
            </a:r>
            <a:endParaRPr lang="en-US" sz="1100" i="1">
              <a:solidFill>
                <a:schemeClr val="bg1">
                  <a:lumMod val="50000"/>
                </a:schemeClr>
              </a:solidFill>
            </a:endParaRPr>
          </a:p>
        </xdr:txBody>
      </xdr:sp>
      <xdr:grpSp>
        <xdr:nvGrpSpPr>
          <xdr:cNvPr id="9" name="Group 8">
            <a:hlinkClick xmlns:r="http://schemas.openxmlformats.org/officeDocument/2006/relationships" r:id="rId7"/>
            <a:extLst>
              <a:ext uri="{FF2B5EF4-FFF2-40B4-BE49-F238E27FC236}">
                <a16:creationId xmlns:a16="http://schemas.microsoft.com/office/drawing/2014/main" id="{8D243054-6E86-42D1-834C-081F12496933}"/>
              </a:ext>
            </a:extLst>
          </xdr:cNvPr>
          <xdr:cNvGrpSpPr/>
        </xdr:nvGrpSpPr>
        <xdr:grpSpPr>
          <a:xfrm>
            <a:off x="2912421" y="1498824"/>
            <a:ext cx="1070007" cy="360000"/>
            <a:chOff x="2912421" y="1498824"/>
            <a:chExt cx="1070007" cy="360000"/>
          </a:xfrm>
          <a:noFill/>
        </xdr:grpSpPr>
        <xdr:pic>
          <xdr:nvPicPr>
            <xdr:cNvPr id="15" name="Graphic 14" descr="Piggy Bank with solid fill">
              <a:extLst>
                <a:ext uri="{FF2B5EF4-FFF2-40B4-BE49-F238E27FC236}">
                  <a16:creationId xmlns:a16="http://schemas.microsoft.com/office/drawing/2014/main" id="{822132E2-3B91-470F-BC22-13B8954D260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2912421" y="1561572"/>
              <a:ext cx="216275" cy="215454"/>
            </a:xfrm>
            <a:prstGeom prst="rect">
              <a:avLst/>
            </a:prstGeom>
          </xdr:spPr>
        </xdr:pic>
        <xdr:sp macro="" textlink="">
          <xdr:nvSpPr>
            <xdr:cNvPr id="16" name="TextBox 15">
              <a:extLst>
                <a:ext uri="{FF2B5EF4-FFF2-40B4-BE49-F238E27FC236}">
                  <a16:creationId xmlns:a16="http://schemas.microsoft.com/office/drawing/2014/main" id="{36A8748A-C452-4931-97C8-79EBB2D046AB}"/>
                </a:ext>
              </a:extLst>
            </xdr:cNvPr>
            <xdr:cNvSpPr txBox="1"/>
          </xdr:nvSpPr>
          <xdr:spPr>
            <a:xfrm>
              <a:off x="3082645" y="1498824"/>
              <a:ext cx="899783" cy="3600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50000"/>
                    </a:schemeClr>
                  </a:solidFill>
                  <a:effectLst/>
                  <a:latin typeface="+mn-lt"/>
                  <a:ea typeface="+mn-ea"/>
                  <a:cs typeface="+mn-cs"/>
                </a:rPr>
                <a:t>Bảng</a:t>
              </a:r>
              <a:r>
                <a:rPr lang="en-US" sz="1100" b="0" baseline="0">
                  <a:solidFill>
                    <a:schemeClr val="bg1">
                      <a:lumMod val="50000"/>
                    </a:schemeClr>
                  </a:solidFill>
                  <a:effectLst/>
                  <a:latin typeface="+mn-lt"/>
                  <a:ea typeface="+mn-ea"/>
                  <a:cs typeface="+mn-cs"/>
                </a:rPr>
                <a:t> thu</a:t>
              </a:r>
              <a:endParaRPr lang="en-US" sz="1050" b="0">
                <a:solidFill>
                  <a:schemeClr val="bg1">
                    <a:lumMod val="50000"/>
                  </a:schemeClr>
                </a:solidFill>
                <a:latin typeface="+mn-lt"/>
              </a:endParaRPr>
            </a:p>
          </xdr:txBody>
        </xdr:sp>
      </xdr:grpSp>
      <xdr:grpSp>
        <xdr:nvGrpSpPr>
          <xdr:cNvPr id="12" name="Group 11">
            <a:hlinkClick xmlns:r="http://schemas.openxmlformats.org/officeDocument/2006/relationships" r:id="rId10"/>
            <a:extLst>
              <a:ext uri="{FF2B5EF4-FFF2-40B4-BE49-F238E27FC236}">
                <a16:creationId xmlns:a16="http://schemas.microsoft.com/office/drawing/2014/main" id="{5B4885B0-7A81-42FA-A4BA-D05C6EBDBD83}"/>
              </a:ext>
            </a:extLst>
          </xdr:cNvPr>
          <xdr:cNvGrpSpPr/>
        </xdr:nvGrpSpPr>
        <xdr:grpSpPr>
          <a:xfrm>
            <a:off x="2912696" y="1879824"/>
            <a:ext cx="1069730" cy="360000"/>
            <a:chOff x="2912696" y="1879824"/>
            <a:chExt cx="1069730" cy="360000"/>
          </a:xfrm>
        </xdr:grpSpPr>
        <xdr:sp macro="" textlink="">
          <xdr:nvSpPr>
            <xdr:cNvPr id="13" name="TextBox 12">
              <a:extLst>
                <a:ext uri="{FF2B5EF4-FFF2-40B4-BE49-F238E27FC236}">
                  <a16:creationId xmlns:a16="http://schemas.microsoft.com/office/drawing/2014/main" id="{396F2E5B-ABF8-46A9-8C69-FB1F62E9E51C}"/>
                </a:ext>
              </a:extLst>
            </xdr:cNvPr>
            <xdr:cNvSpPr txBox="1"/>
          </xdr:nvSpPr>
          <xdr:spPr>
            <a:xfrm>
              <a:off x="3082643" y="1879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tx1">
                      <a:lumMod val="65000"/>
                      <a:lumOff val="35000"/>
                    </a:schemeClr>
                  </a:solidFill>
                  <a:effectLst/>
                  <a:latin typeface="+mn-lt"/>
                  <a:ea typeface="+mn-ea"/>
                  <a:cs typeface="+mn-cs"/>
                </a:rPr>
                <a:t>Thống</a:t>
              </a:r>
              <a:r>
                <a:rPr lang="en-US" sz="1100" b="0" baseline="0">
                  <a:solidFill>
                    <a:schemeClr val="tx1">
                      <a:lumMod val="65000"/>
                      <a:lumOff val="35000"/>
                    </a:schemeClr>
                  </a:solidFill>
                  <a:effectLst/>
                  <a:latin typeface="+mn-lt"/>
                  <a:ea typeface="+mn-ea"/>
                  <a:cs typeface="+mn-cs"/>
                </a:rPr>
                <a:t> kê</a:t>
              </a:r>
              <a:endParaRPr lang="en-US" sz="1050" b="0">
                <a:solidFill>
                  <a:schemeClr val="tx1">
                    <a:lumMod val="65000"/>
                    <a:lumOff val="35000"/>
                  </a:schemeClr>
                </a:solidFill>
                <a:latin typeface="+mn-lt"/>
              </a:endParaRPr>
            </a:p>
          </xdr:txBody>
        </xdr:sp>
        <xdr:pic>
          <xdr:nvPicPr>
            <xdr:cNvPr id="14" name="Graphic 13" descr="Presentation with bar chart with solid fill">
              <a:extLst>
                <a:ext uri="{FF2B5EF4-FFF2-40B4-BE49-F238E27FC236}">
                  <a16:creationId xmlns:a16="http://schemas.microsoft.com/office/drawing/2014/main" id="{ECF5217B-013F-48FF-AA9D-FEE261E229B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2912696" y="1942299"/>
              <a:ext cx="216000" cy="216000"/>
            </a:xfrm>
            <a:prstGeom prst="rect">
              <a:avLst/>
            </a:prstGeom>
          </xdr:spPr>
        </xdr:pic>
      </xdr:grpSp>
      <xdr:grpSp>
        <xdr:nvGrpSpPr>
          <xdr:cNvPr id="24" name="Group 23">
            <a:hlinkClick xmlns:r="http://schemas.openxmlformats.org/officeDocument/2006/relationships" r:id="rId13"/>
            <a:extLst>
              <a:ext uri="{FF2B5EF4-FFF2-40B4-BE49-F238E27FC236}">
                <a16:creationId xmlns:a16="http://schemas.microsoft.com/office/drawing/2014/main" id="{16A1D3CD-9B95-447B-B670-7FB3DF700246}"/>
              </a:ext>
            </a:extLst>
          </xdr:cNvPr>
          <xdr:cNvGrpSpPr/>
        </xdr:nvGrpSpPr>
        <xdr:grpSpPr>
          <a:xfrm>
            <a:off x="2781300" y="2255767"/>
            <a:ext cx="1260000" cy="365057"/>
            <a:chOff x="2781300" y="2255767"/>
            <a:chExt cx="1260000" cy="365057"/>
          </a:xfrm>
        </xdr:grpSpPr>
        <xdr:sp macro="" textlink="">
          <xdr:nvSpPr>
            <xdr:cNvPr id="11" name="Rectangle: Rounded Corners 10">
              <a:extLst>
                <a:ext uri="{FF2B5EF4-FFF2-40B4-BE49-F238E27FC236}">
                  <a16:creationId xmlns:a16="http://schemas.microsoft.com/office/drawing/2014/main" id="{FE710D76-4A73-48E7-871E-FACC8E22BB7C}"/>
                </a:ext>
              </a:extLst>
            </xdr:cNvPr>
            <xdr:cNvSpPr/>
          </xdr:nvSpPr>
          <xdr:spPr>
            <a:xfrm>
              <a:off x="2781300" y="2255767"/>
              <a:ext cx="1260000" cy="360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 name="Group 4">
              <a:extLst>
                <a:ext uri="{FF2B5EF4-FFF2-40B4-BE49-F238E27FC236}">
                  <a16:creationId xmlns:a16="http://schemas.microsoft.com/office/drawing/2014/main" id="{FDA332F5-E8B7-46C2-831E-ED97DCF18C9B}"/>
                </a:ext>
              </a:extLst>
            </xdr:cNvPr>
            <xdr:cNvGrpSpPr/>
          </xdr:nvGrpSpPr>
          <xdr:grpSpPr>
            <a:xfrm>
              <a:off x="2912696" y="2260824"/>
              <a:ext cx="1069730" cy="360000"/>
              <a:chOff x="2912696" y="2260824"/>
              <a:chExt cx="1069730" cy="360000"/>
            </a:xfrm>
          </xdr:grpSpPr>
          <xdr:sp macro="" textlink="">
            <xdr:nvSpPr>
              <xdr:cNvPr id="22" name="TextBox 21">
                <a:extLst>
                  <a:ext uri="{FF2B5EF4-FFF2-40B4-BE49-F238E27FC236}">
                    <a16:creationId xmlns:a16="http://schemas.microsoft.com/office/drawing/2014/main" id="{24D524A1-2171-4207-A008-93D10418BC56}"/>
                  </a:ext>
                </a:extLst>
              </xdr:cNvPr>
              <xdr:cNvSpPr txBox="1"/>
            </xdr:nvSpPr>
            <xdr:spPr>
              <a:xfrm>
                <a:off x="3082643" y="2260824"/>
                <a:ext cx="89978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effectLst/>
                    <a:latin typeface="+mn-lt"/>
                    <a:ea typeface="+mn-ea"/>
                    <a:cs typeface="+mn-cs"/>
                  </a:rPr>
                  <a:t>Danh</a:t>
                </a:r>
                <a:r>
                  <a:rPr lang="en-US" sz="1100" b="0" baseline="0">
                    <a:solidFill>
                      <a:schemeClr val="bg1"/>
                    </a:solidFill>
                    <a:effectLst/>
                    <a:latin typeface="+mn-lt"/>
                    <a:ea typeface="+mn-ea"/>
                    <a:cs typeface="+mn-cs"/>
                  </a:rPr>
                  <a:t> mục</a:t>
                </a:r>
                <a:endParaRPr lang="en-US" sz="1050" b="0">
                  <a:solidFill>
                    <a:schemeClr val="bg1"/>
                  </a:solidFill>
                  <a:latin typeface="+mn-lt"/>
                </a:endParaRPr>
              </a:p>
            </xdr:txBody>
          </xdr:sp>
          <xdr:pic>
            <xdr:nvPicPr>
              <xdr:cNvPr id="23" name="Graphic 22" descr="List with solid fill">
                <a:extLst>
                  <a:ext uri="{FF2B5EF4-FFF2-40B4-BE49-F238E27FC236}">
                    <a16:creationId xmlns:a16="http://schemas.microsoft.com/office/drawing/2014/main" id="{4480C77B-2F2D-4FEA-BB56-AE049B10D6A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2912696" y="2323299"/>
                <a:ext cx="216000" cy="216000"/>
              </a:xfrm>
              <a:prstGeom prst="rect">
                <a:avLst/>
              </a:prstGeom>
            </xdr:spPr>
          </xdr:pic>
        </xdr:grpSp>
      </xdr:grpSp>
    </xdr:grpSp>
    <xdr:clientData/>
  </xdr:twoCellAnchor>
  <xdr:twoCellAnchor>
    <xdr:from>
      <xdr:col>0</xdr:col>
      <xdr:colOff>0</xdr:colOff>
      <xdr:row>0</xdr:row>
      <xdr:rowOff>0</xdr:rowOff>
    </xdr:from>
    <xdr:to>
      <xdr:col>1</xdr:col>
      <xdr:colOff>409575</xdr:colOff>
      <xdr:row>2</xdr:row>
      <xdr:rowOff>0</xdr:rowOff>
    </xdr:to>
    <xdr:sp macro="" textlink="">
      <xdr:nvSpPr>
        <xdr:cNvPr id="26" name="Rectangle 25">
          <a:extLst>
            <a:ext uri="{FF2B5EF4-FFF2-40B4-BE49-F238E27FC236}">
              <a16:creationId xmlns:a16="http://schemas.microsoft.com/office/drawing/2014/main" id="{1969FE9B-2531-4FC5-8C60-56328BFC7414}"/>
            </a:ext>
          </a:extLst>
        </xdr:cNvPr>
        <xdr:cNvSpPr/>
      </xdr:nvSpPr>
      <xdr:spPr>
        <a:xfrm>
          <a:off x="0" y="0"/>
          <a:ext cx="1019175" cy="581025"/>
        </a:xfrm>
        <a:prstGeom prst="rect">
          <a:avLst/>
        </a:prstGeom>
        <a:solidFill>
          <a:srgbClr val="E4E1E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938.268558912037" createdVersion="7" refreshedVersion="7" minRefreshableVersion="3" recordCount="17" xr:uid="{BD7FDBBF-2BE5-44A1-836C-4913CED082EE}">
  <cacheSource type="worksheet">
    <worksheetSource name="BangThu2023"/>
  </cacheSource>
  <cacheFields count="9">
    <cacheField name="STT" numFmtId="0">
      <sharedItems containsSemiMixedTypes="0" containsString="0" containsNumber="1" containsInteger="1" minValue="1" maxValue="17"/>
    </cacheField>
    <cacheField name="Ngày Tháng" numFmtId="14">
      <sharedItems containsSemiMixedTypes="0" containsNonDate="0" containsDate="1" containsString="0" minDate="2023-01-10T00:00:00" maxDate="2023-12-23T00:00:00"/>
    </cacheField>
    <cacheField name="Ngày" numFmtId="0">
      <sharedItems containsSemiMixedTypes="0" containsString="0" containsNumber="1" containsInteger="1" minValue="10" maxValue="22"/>
    </cacheField>
    <cacheField name="Tháng" numFmtId="0">
      <sharedItems containsSemiMixedTypes="0" containsString="0" containsNumber="1" containsInteger="1" minValue="1" maxValue="12" count="12">
        <n v="1"/>
        <n v="2"/>
        <n v="3"/>
        <n v="4"/>
        <n v="5"/>
        <n v="6"/>
        <n v="7"/>
        <n v="8"/>
        <n v="9"/>
        <n v="10"/>
        <n v="11"/>
        <n v="12"/>
      </sharedItems>
    </cacheField>
    <cacheField name="Năm" numFmtId="0">
      <sharedItems containsSemiMixedTypes="0" containsString="0" containsNumber="1" containsInteger="1" minValue="2023" maxValue="2023"/>
    </cacheField>
    <cacheField name="DANH MỤC THU" numFmtId="0">
      <sharedItems containsBlank="1" count="11">
        <s v="T - Lương"/>
        <s v="M - Lương"/>
        <s v="Đ - Lương"/>
        <s v="S - Lương"/>
        <s v="S - Thưởng"/>
        <s v="M - Thưởng"/>
        <s v="S - Khác"/>
        <s v="Đ - Khác"/>
        <s v="T - Khác"/>
        <s v="T - Thưởng"/>
        <m/>
      </sharedItems>
    </cacheField>
    <cacheField name="QUỸ - VÍ" numFmtId="0">
      <sharedItems count="5">
        <s v="T"/>
        <s v="M"/>
        <s v="Đ"/>
        <s v="S"/>
        <s v=""/>
      </sharedItems>
    </cacheField>
    <cacheField name="NỘI DUNG CHI TIẾT" numFmtId="0">
      <sharedItems containsBlank="1"/>
    </cacheField>
    <cacheField name="SỐ TIỀN THU" numFmtId="164">
      <sharedItems containsString="0" containsBlank="1" containsNumber="1" containsInteger="1" minValue="450000" maxValue="96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938.268576620372" createdVersion="7" refreshedVersion="7" minRefreshableVersion="3" recordCount="26" xr:uid="{A8AA008C-5D24-4718-855A-5469F9EB3B7F}">
  <cacheSource type="worksheet">
    <worksheetSource name="Bangchi2023"/>
  </cacheSource>
  <cacheFields count="9">
    <cacheField name="STT" numFmtId="0">
      <sharedItems containsSemiMixedTypes="0" containsString="0" containsNumber="1" containsInteger="1" minValue="1" maxValue="26"/>
    </cacheField>
    <cacheField name="Ngày Tháng" numFmtId="14">
      <sharedItems containsSemiMixedTypes="0" containsNonDate="0" containsDate="1" containsString="0" minDate="2023-01-02T00:00:00" maxDate="2023-12-18T00:00:00"/>
    </cacheField>
    <cacheField name="Ngày" numFmtId="0">
      <sharedItems containsSemiMixedTypes="0" containsString="0" containsNumber="1" containsInteger="1" minValue="2" maxValue="17"/>
    </cacheField>
    <cacheField name="Tháng" numFmtId="0">
      <sharedItems containsSemiMixedTypes="0" containsString="0" containsNumber="1" containsInteger="1" minValue="1" maxValue="12" count="12">
        <n v="1"/>
        <n v="2"/>
        <n v="3"/>
        <n v="4"/>
        <n v="5"/>
        <n v="6"/>
        <n v="7"/>
        <n v="8"/>
        <n v="9"/>
        <n v="10"/>
        <n v="11"/>
        <n v="12"/>
      </sharedItems>
    </cacheField>
    <cacheField name="Năm" numFmtId="0">
      <sharedItems containsSemiMixedTypes="0" containsString="0" containsNumber="1" containsInteger="1" minValue="2023" maxValue="2023"/>
    </cacheField>
    <cacheField name="DANH MỤC CHI" numFmtId="0">
      <sharedItems containsBlank="1" count="16">
        <s v="Đ - Đầu Tư Bản Thân"/>
        <s v="M - Làm Đẹp"/>
        <s v="S - Tiền xăng, Nhớt, Taxi"/>
        <s v="S - Tiền Ăn Trưa, Tối"/>
        <s v="Đ - Đầu Tư 4.0"/>
        <s v="M - Ăn Chơi"/>
        <s v="M - Quần Áo"/>
        <s v="S - Tiền Gas"/>
        <s v="S - Mua Sắm Mới"/>
        <s v="Đ - Đầu Tư Tình Cảm"/>
        <s v="T - Khác"/>
        <s v="M - Giầy Dép"/>
        <s v="S - Tiền Ăn Sáng"/>
        <s v="S - Tiền Nhà, Điện, Nước"/>
        <m u="1"/>
        <s v="S - Khác" u="1"/>
      </sharedItems>
    </cacheField>
    <cacheField name="QUỸ - VÍ" numFmtId="0">
      <sharedItems count="4">
        <s v="Đ"/>
        <s v="M"/>
        <s v="S"/>
        <s v="T"/>
      </sharedItems>
    </cacheField>
    <cacheField name="NỘI DUNG CHI TIẾT" numFmtId="0">
      <sharedItems/>
    </cacheField>
    <cacheField name="SỐ TIỀN CHI" numFmtId="164">
      <sharedItems containsSemiMixedTypes="0" containsString="0" containsNumber="1" containsInteger="1" minValue="160000" maxValue="6900250"/>
    </cacheField>
  </cacheFields>
  <extLst>
    <ext xmlns:x14="http://schemas.microsoft.com/office/spreadsheetml/2009/9/main" uri="{725AE2AE-9491-48be-B2B4-4EB974FC3084}">
      <x14:pivotCacheDefinition pivotCacheId="208399697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n v="1"/>
    <d v="2023-01-10T00:00:00"/>
    <n v="10"/>
    <x v="0"/>
    <n v="2023"/>
    <x v="0"/>
    <x v="0"/>
    <s v="FFC"/>
    <n v="450000"/>
  </r>
  <r>
    <n v="2"/>
    <d v="2023-01-11T00:00:00"/>
    <n v="11"/>
    <x v="0"/>
    <n v="2023"/>
    <x v="1"/>
    <x v="1"/>
    <s v="LDF"/>
    <n v="790000"/>
  </r>
  <r>
    <n v="3"/>
    <d v="2023-01-12T00:00:00"/>
    <n v="12"/>
    <x v="0"/>
    <n v="2023"/>
    <x v="2"/>
    <x v="2"/>
    <s v="LGH"/>
    <n v="880000"/>
  </r>
  <r>
    <n v="4"/>
    <d v="2023-01-13T00:00:00"/>
    <n v="13"/>
    <x v="0"/>
    <n v="2023"/>
    <x v="3"/>
    <x v="3"/>
    <s v="LVC"/>
    <n v="786000"/>
  </r>
  <r>
    <n v="5"/>
    <d v="2023-01-10T00:00:00"/>
    <n v="10"/>
    <x v="0"/>
    <n v="2023"/>
    <x v="0"/>
    <x v="0"/>
    <s v="Khởi tạo quỹ T"/>
    <n v="4600000"/>
  </r>
  <r>
    <n v="6"/>
    <d v="2023-02-11T00:00:00"/>
    <n v="11"/>
    <x v="1"/>
    <n v="2023"/>
    <x v="0"/>
    <x v="0"/>
    <s v="Khởi tạo quỹ T"/>
    <n v="7500000"/>
  </r>
  <r>
    <n v="7"/>
    <d v="2023-03-12T00:00:00"/>
    <n v="12"/>
    <x v="2"/>
    <n v="2023"/>
    <x v="4"/>
    <x v="3"/>
    <s v="Khởi tạo quỹ S"/>
    <n v="6500000"/>
  </r>
  <r>
    <n v="8"/>
    <d v="2023-04-13T00:00:00"/>
    <n v="13"/>
    <x v="3"/>
    <n v="2023"/>
    <x v="2"/>
    <x v="2"/>
    <s v="Khởi tạo quỹ Đ"/>
    <n v="5450000"/>
  </r>
  <r>
    <n v="9"/>
    <d v="2023-05-14T00:00:00"/>
    <n v="14"/>
    <x v="4"/>
    <n v="2023"/>
    <x v="5"/>
    <x v="1"/>
    <s v="Khởi tạo quỹ M"/>
    <n v="7250000"/>
  </r>
  <r>
    <n v="10"/>
    <d v="2023-06-15T00:00:00"/>
    <n v="15"/>
    <x v="5"/>
    <n v="2023"/>
    <x v="6"/>
    <x v="3"/>
    <s v="Khởi tạo quỹ S"/>
    <n v="5800000"/>
  </r>
  <r>
    <n v="11"/>
    <d v="2023-07-16T00:00:00"/>
    <n v="16"/>
    <x v="6"/>
    <n v="2023"/>
    <x v="7"/>
    <x v="2"/>
    <s v="Khởi tạo quỹ Đ"/>
    <n v="8750000"/>
  </r>
  <r>
    <n v="12"/>
    <d v="2023-08-17T00:00:00"/>
    <n v="17"/>
    <x v="7"/>
    <n v="2023"/>
    <x v="8"/>
    <x v="0"/>
    <s v="Khởi tạo quỹ T"/>
    <n v="6155000"/>
  </r>
  <r>
    <n v="13"/>
    <d v="2023-09-18T00:00:00"/>
    <n v="18"/>
    <x v="8"/>
    <n v="2023"/>
    <x v="3"/>
    <x v="3"/>
    <s v="Khởi tạo quỹ S"/>
    <n v="6500000"/>
  </r>
  <r>
    <n v="14"/>
    <d v="2023-10-19T00:00:00"/>
    <n v="19"/>
    <x v="9"/>
    <n v="2023"/>
    <x v="9"/>
    <x v="0"/>
    <s v="Khởi tạo quỹ T"/>
    <n v="7200000"/>
  </r>
  <r>
    <n v="15"/>
    <d v="2023-11-20T00:00:00"/>
    <n v="20"/>
    <x v="10"/>
    <n v="2023"/>
    <x v="2"/>
    <x v="2"/>
    <s v="Khởi tạo quỹ Đ"/>
    <n v="8100000"/>
  </r>
  <r>
    <n v="16"/>
    <d v="2023-12-21T00:00:00"/>
    <n v="21"/>
    <x v="11"/>
    <n v="2023"/>
    <x v="1"/>
    <x v="1"/>
    <s v="Khởi tạo quỹ M"/>
    <n v="9600000"/>
  </r>
  <r>
    <n v="17"/>
    <d v="2023-12-22T00:00:00"/>
    <n v="22"/>
    <x v="11"/>
    <n v="2023"/>
    <x v="10"/>
    <x v="4"/>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n v="1"/>
    <d v="2023-01-02T00:00:00"/>
    <n v="2"/>
    <x v="0"/>
    <n v="2023"/>
    <x v="0"/>
    <x v="0"/>
    <s v="ABC"/>
    <n v="1300000"/>
  </r>
  <r>
    <n v="2"/>
    <d v="2023-01-02T00:00:00"/>
    <n v="2"/>
    <x v="0"/>
    <n v="2023"/>
    <x v="1"/>
    <x v="1"/>
    <s v="Cắt Tóc"/>
    <n v="160000"/>
  </r>
  <r>
    <n v="3"/>
    <d v="2023-01-02T00:00:00"/>
    <n v="2"/>
    <x v="0"/>
    <n v="2023"/>
    <x v="2"/>
    <x v="2"/>
    <s v="Xăng xe máy 95"/>
    <n v="260000"/>
  </r>
  <r>
    <n v="4"/>
    <d v="2023-01-02T00:00:00"/>
    <n v="2"/>
    <x v="0"/>
    <n v="2023"/>
    <x v="3"/>
    <x v="2"/>
    <s v="Dưa chua"/>
    <n v="2215000"/>
  </r>
  <r>
    <n v="5"/>
    <d v="2023-01-03T00:00:00"/>
    <n v="3"/>
    <x v="0"/>
    <n v="2023"/>
    <x v="4"/>
    <x v="0"/>
    <s v="Xôi thập cẩm"/>
    <n v="300000"/>
  </r>
  <r>
    <n v="6"/>
    <d v="2023-02-03T00:00:00"/>
    <n v="3"/>
    <x v="1"/>
    <n v="2023"/>
    <x v="5"/>
    <x v="1"/>
    <s v="Chơi Bi-a"/>
    <n v="500000"/>
  </r>
  <r>
    <n v="7"/>
    <d v="2023-02-03T00:00:00"/>
    <n v="3"/>
    <x v="1"/>
    <n v="2023"/>
    <x v="6"/>
    <x v="1"/>
    <s v="Uống nước"/>
    <n v="1200000"/>
  </r>
  <r>
    <n v="8"/>
    <d v="2023-02-03T00:00:00"/>
    <n v="3"/>
    <x v="1"/>
    <n v="2023"/>
    <x v="7"/>
    <x v="2"/>
    <s v="Tiền gas"/>
    <n v="410000"/>
  </r>
  <r>
    <n v="9"/>
    <d v="2023-02-04T00:00:00"/>
    <n v="4"/>
    <x v="1"/>
    <n v="2023"/>
    <x v="0"/>
    <x v="0"/>
    <s v="Rau mầm + Củ đậu"/>
    <n v="2170000"/>
  </r>
  <r>
    <n v="10"/>
    <d v="2023-02-04T00:00:00"/>
    <n v="4"/>
    <x v="1"/>
    <n v="2023"/>
    <x v="3"/>
    <x v="2"/>
    <s v="Rau + Cà"/>
    <n v="2150000"/>
  </r>
  <r>
    <n v="11"/>
    <d v="2023-03-05T00:00:00"/>
    <n v="5"/>
    <x v="2"/>
    <n v="2023"/>
    <x v="8"/>
    <x v="2"/>
    <s v="Thịt lợn"/>
    <n v="350000"/>
  </r>
  <r>
    <n v="12"/>
    <d v="2023-03-05T00:00:00"/>
    <n v="5"/>
    <x v="2"/>
    <n v="2023"/>
    <x v="7"/>
    <x v="2"/>
    <s v="Rau cải"/>
    <n v="700000"/>
  </r>
  <r>
    <n v="13"/>
    <d v="2023-03-06T00:00:00"/>
    <n v="6"/>
    <x v="2"/>
    <n v="2023"/>
    <x v="9"/>
    <x v="0"/>
    <s v="Thịt gà + cải cúc"/>
    <n v="6010000"/>
  </r>
  <r>
    <n v="14"/>
    <d v="2023-03-06T00:00:00"/>
    <n v="6"/>
    <x v="2"/>
    <n v="2023"/>
    <x v="5"/>
    <x v="1"/>
    <s v="Xôi gấc"/>
    <n v="1250000"/>
  </r>
  <r>
    <n v="15"/>
    <d v="2023-03-07T00:00:00"/>
    <n v="7"/>
    <x v="2"/>
    <n v="2023"/>
    <x v="0"/>
    <x v="0"/>
    <s v="Xôi gấc"/>
    <n v="1450000"/>
  </r>
  <r>
    <n v="16"/>
    <d v="2023-03-08T00:00:00"/>
    <n v="8"/>
    <x v="2"/>
    <n v="2023"/>
    <x v="10"/>
    <x v="3"/>
    <s v="Xôi gấc"/>
    <n v="1140000"/>
  </r>
  <r>
    <n v="17"/>
    <d v="2023-04-09T00:00:00"/>
    <n v="9"/>
    <x v="3"/>
    <n v="2023"/>
    <x v="11"/>
    <x v="1"/>
    <s v="Xôi gấc"/>
    <n v="4050999"/>
  </r>
  <r>
    <n v="18"/>
    <d v="2023-05-10T00:00:00"/>
    <n v="10"/>
    <x v="4"/>
    <n v="2023"/>
    <x v="5"/>
    <x v="1"/>
    <s v="Xôi gấc"/>
    <n v="4833000"/>
  </r>
  <r>
    <n v="19"/>
    <d v="2023-06-11T00:00:00"/>
    <n v="11"/>
    <x v="5"/>
    <n v="2023"/>
    <x v="9"/>
    <x v="0"/>
    <s v="Xôi gấc"/>
    <n v="6900250"/>
  </r>
  <r>
    <n v="20"/>
    <d v="2023-07-12T00:00:00"/>
    <n v="12"/>
    <x v="6"/>
    <n v="2023"/>
    <x v="12"/>
    <x v="2"/>
    <s v="Xôi gấc"/>
    <n v="5002000"/>
  </r>
  <r>
    <n v="21"/>
    <d v="2023-08-13T00:00:00"/>
    <n v="13"/>
    <x v="7"/>
    <n v="2023"/>
    <x v="4"/>
    <x v="0"/>
    <s v="Xôi gấc"/>
    <n v="4250000"/>
  </r>
  <r>
    <n v="22"/>
    <d v="2023-09-14T00:00:00"/>
    <n v="14"/>
    <x v="8"/>
    <n v="2023"/>
    <x v="10"/>
    <x v="3"/>
    <s v="Xôi gấc"/>
    <n v="3820000"/>
  </r>
  <r>
    <n v="23"/>
    <d v="2023-10-15T00:00:00"/>
    <n v="15"/>
    <x v="9"/>
    <n v="2023"/>
    <x v="3"/>
    <x v="2"/>
    <s v="Xôi gấc"/>
    <n v="5230000"/>
  </r>
  <r>
    <n v="24"/>
    <d v="2023-11-16T00:00:00"/>
    <n v="16"/>
    <x v="10"/>
    <n v="2023"/>
    <x v="13"/>
    <x v="2"/>
    <s v="Xôi gấc"/>
    <n v="4570000"/>
  </r>
  <r>
    <n v="25"/>
    <d v="2023-12-17T00:00:00"/>
    <n v="17"/>
    <x v="11"/>
    <n v="2023"/>
    <x v="10"/>
    <x v="3"/>
    <s v="Xôi gấc"/>
    <n v="5100000"/>
  </r>
  <r>
    <n v="26"/>
    <d v="2023-12-17T00:00:00"/>
    <n v="17"/>
    <x v="11"/>
    <n v="2023"/>
    <x v="7"/>
    <x v="2"/>
    <s v="gas"/>
    <n v="42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AF8040-24F6-4EFB-ADE4-FE60DA676A78}" name="PivotTable16" cacheId="0" applyNumberFormats="0" applyBorderFormats="0" applyFontFormats="0" applyPatternFormats="0" applyAlignmentFormats="0" applyWidthHeightFormats="1" dataCaption="Values" grandTotalCaption="Tổng Thu" updatedVersion="7" minRefreshableVersion="3" useAutoFormatting="1" itemPrintTitles="1" createdVersion="7" indent="0" outline="1" outlineData="1" multipleFieldFilters="0" rowHeaderCaption="Tháng">
  <location ref="T20:U33" firstHeaderRow="1" firstDataRow="1" firstDataCol="1"/>
  <pivotFields count="9">
    <pivotField showAll="0"/>
    <pivotField numFmtId="14" showAll="0"/>
    <pivotField showAll="0"/>
    <pivotField axis="axisRow" showAll="0">
      <items count="13">
        <item x="0"/>
        <item x="1"/>
        <item x="2"/>
        <item x="3"/>
        <item x="4"/>
        <item x="5"/>
        <item x="6"/>
        <item x="7"/>
        <item x="8"/>
        <item x="9"/>
        <item x="10"/>
        <item x="11"/>
        <item t="default"/>
      </items>
    </pivotField>
    <pivotField showAll="0"/>
    <pivotField showAll="0"/>
    <pivotField showAll="0"/>
    <pivotField showAll="0"/>
    <pivotField dataField="1" numFmtId="164" showAll="0"/>
  </pivotFields>
  <rowFields count="1">
    <field x="3"/>
  </rowFields>
  <rowItems count="13">
    <i>
      <x/>
    </i>
    <i>
      <x v="1"/>
    </i>
    <i>
      <x v="2"/>
    </i>
    <i>
      <x v="3"/>
    </i>
    <i>
      <x v="4"/>
    </i>
    <i>
      <x v="5"/>
    </i>
    <i>
      <x v="6"/>
    </i>
    <i>
      <x v="7"/>
    </i>
    <i>
      <x v="8"/>
    </i>
    <i>
      <x v="9"/>
    </i>
    <i>
      <x v="10"/>
    </i>
    <i>
      <x v="11"/>
    </i>
    <i t="grand">
      <x/>
    </i>
  </rowItems>
  <colItems count="1">
    <i/>
  </colItems>
  <dataFields count="1">
    <dataField name="Số Tiền Đã Thu" fld="8" baseField="3" baseItem="0" numFmtId="3"/>
  </dataFields>
  <formats count="13">
    <format dxfId="28">
      <pivotArea type="all" dataOnly="0" outline="0" fieldPosition="0"/>
    </format>
    <format dxfId="27">
      <pivotArea outline="0" collapsedLevelsAreSubtotals="1" fieldPosition="0"/>
    </format>
    <format dxfId="26">
      <pivotArea field="3" type="button" dataOnly="0" labelOnly="1" outline="0" axis="axisRow" fieldPosition="0"/>
    </format>
    <format dxfId="25">
      <pivotArea dataOnly="0" labelOnly="1" fieldPosition="0">
        <references count="1">
          <reference field="3" count="0"/>
        </references>
      </pivotArea>
    </format>
    <format dxfId="24">
      <pivotArea dataOnly="0" labelOnly="1" grandRow="1" outline="0" fieldPosition="0"/>
    </format>
    <format dxfId="23">
      <pivotArea dataOnly="0" labelOnly="1" outline="0" axis="axisValues" fieldPosition="0"/>
    </format>
    <format dxfId="22">
      <pivotArea outline="0" fieldPosition="0">
        <references count="1">
          <reference field="4294967294" count="1">
            <x v="0"/>
          </reference>
        </references>
      </pivotArea>
    </format>
    <format dxfId="21">
      <pivotArea outline="0" collapsedLevelsAreSubtotals="1" fieldPosition="0"/>
    </format>
    <format dxfId="20">
      <pivotArea collapsedLevelsAreSubtotals="1" fieldPosition="0">
        <references count="1">
          <reference field="3" count="0"/>
        </references>
      </pivotArea>
    </format>
    <format dxfId="19">
      <pivotArea dataOnly="0" labelOnly="1" fieldPosition="0">
        <references count="1">
          <reference field="3" count="0"/>
        </references>
      </pivotArea>
    </format>
    <format dxfId="18">
      <pivotArea collapsedLevelsAreSubtotals="1" fieldPosition="0">
        <references count="1">
          <reference field="3" count="0"/>
        </references>
      </pivotArea>
    </format>
    <format dxfId="17">
      <pivotArea dataOnly="0" labelOnly="1" fieldPosition="0">
        <references count="1">
          <reference field="3" count="0"/>
        </references>
      </pivotArea>
    </format>
    <format dxfId="16">
      <pivotArea dataOnly="0"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6532019-E9AA-4137-A2D9-B4861793555A}" name="PivotTable15" cacheId="1" applyNumberFormats="0" applyBorderFormats="0" applyFontFormats="0" applyPatternFormats="0" applyAlignmentFormats="0" applyWidthHeightFormats="1" dataCaption="Values" grandTotalCaption="Tổng Chi" updatedVersion="7" minRefreshableVersion="3" useAutoFormatting="1" itemPrintTitles="1" createdVersion="7" indent="0" outline="1" outlineData="1" multipleFieldFilters="0" rowHeaderCaption="Tháng">
  <location ref="T5:U18" firstHeaderRow="1" firstDataRow="1" firstDataCol="1"/>
  <pivotFields count="9">
    <pivotField showAll="0"/>
    <pivotField numFmtId="14" showAll="0"/>
    <pivotField showAll="0"/>
    <pivotField axis="axisRow" showAll="0">
      <items count="13">
        <item x="0"/>
        <item x="1"/>
        <item x="2"/>
        <item x="3"/>
        <item x="4"/>
        <item x="5"/>
        <item x="6"/>
        <item x="7"/>
        <item x="8"/>
        <item x="9"/>
        <item x="10"/>
        <item x="11"/>
        <item t="default"/>
      </items>
    </pivotField>
    <pivotField showAll="0"/>
    <pivotField showAll="0"/>
    <pivotField showAll="0"/>
    <pivotField showAll="0"/>
    <pivotField dataField="1" numFmtId="164" showAll="0"/>
  </pivotFields>
  <rowFields count="1">
    <field x="3"/>
  </rowFields>
  <rowItems count="13">
    <i>
      <x/>
    </i>
    <i>
      <x v="1"/>
    </i>
    <i>
      <x v="2"/>
    </i>
    <i>
      <x v="3"/>
    </i>
    <i>
      <x v="4"/>
    </i>
    <i>
      <x v="5"/>
    </i>
    <i>
      <x v="6"/>
    </i>
    <i>
      <x v="7"/>
    </i>
    <i>
      <x v="8"/>
    </i>
    <i>
      <x v="9"/>
    </i>
    <i>
      <x v="10"/>
    </i>
    <i>
      <x v="11"/>
    </i>
    <i t="grand">
      <x/>
    </i>
  </rowItems>
  <colItems count="1">
    <i/>
  </colItems>
  <dataFields count="1">
    <dataField name="Số Tiền Đã Chi" fld="8" baseField="0" baseItem="0" numFmtId="3"/>
  </dataFields>
  <formats count="14">
    <format dxfId="42">
      <pivotArea type="all" dataOnly="0" outline="0" fieldPosition="0"/>
    </format>
    <format dxfId="41">
      <pivotArea outline="0" collapsedLevelsAreSubtotals="1" fieldPosition="0"/>
    </format>
    <format dxfId="40">
      <pivotArea field="3" type="button" dataOnly="0" labelOnly="1" outline="0" axis="axisRow" fieldPosition="0"/>
    </format>
    <format dxfId="39">
      <pivotArea dataOnly="0" labelOnly="1" fieldPosition="0">
        <references count="1">
          <reference field="3" count="0"/>
        </references>
      </pivotArea>
    </format>
    <format dxfId="38">
      <pivotArea dataOnly="0" labelOnly="1" grandRow="1" outline="0" fieldPosition="0"/>
    </format>
    <format dxfId="37">
      <pivotArea dataOnly="0" labelOnly="1" outline="0" axis="axisValues" fieldPosition="0"/>
    </format>
    <format dxfId="36">
      <pivotArea outline="0" collapsedLevelsAreSubtotals="1" fieldPosition="0"/>
    </format>
    <format dxfId="35">
      <pivotArea collapsedLevelsAreSubtotals="1" fieldPosition="0">
        <references count="1">
          <reference field="3" count="0"/>
        </references>
      </pivotArea>
    </format>
    <format dxfId="34">
      <pivotArea dataOnly="0" labelOnly="1" fieldPosition="0">
        <references count="1">
          <reference field="3" count="0"/>
        </references>
      </pivotArea>
    </format>
    <format dxfId="33">
      <pivotArea grandRow="1" outline="0" collapsedLevelsAreSubtotals="1" fieldPosition="0"/>
    </format>
    <format dxfId="32">
      <pivotArea dataOnly="0" fieldPosition="0">
        <references count="1">
          <reference field="3" count="0"/>
        </references>
      </pivotArea>
    </format>
    <format dxfId="31">
      <pivotArea collapsedLevelsAreSubtotals="1" fieldPosition="0">
        <references count="1">
          <reference field="3" count="0"/>
        </references>
      </pivotArea>
    </format>
    <format dxfId="30">
      <pivotArea dataOnly="0" labelOnly="1" fieldPosition="0">
        <references count="1">
          <reference field="3" count="0"/>
        </references>
      </pivotArea>
    </format>
    <format dxfId="2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0706FE9-6B59-4820-B05A-74DCE5A22979}" name="PivotTable14" cacheId="0" applyNumberFormats="0" applyBorderFormats="0" applyFontFormats="0" applyPatternFormats="0" applyAlignmentFormats="0" applyWidthHeightFormats="1" dataCaption="Values" grandTotalCaption="Tổng - Quỹ" updatedVersion="7" minRefreshableVersion="3" useAutoFormatting="1" itemPrintTitles="1" createdVersion="7" indent="0" outline="1" outlineData="1" multipleFieldFilters="0" rowHeaderCaption="Tên Quỹ">
  <location ref="Q6:R12" firstHeaderRow="1" firstDataRow="1" firstDataCol="1"/>
  <pivotFields count="9">
    <pivotField showAll="0"/>
    <pivotField numFmtId="14" showAll="0"/>
    <pivotField showAll="0"/>
    <pivotField showAll="0"/>
    <pivotField showAll="0"/>
    <pivotField showAll="0"/>
    <pivotField axis="axisRow" showAll="0">
      <items count="6">
        <item x="0"/>
        <item x="1"/>
        <item x="2"/>
        <item x="3"/>
        <item x="4"/>
        <item t="default"/>
      </items>
    </pivotField>
    <pivotField showAll="0"/>
    <pivotField dataField="1" numFmtId="164" showAll="0"/>
  </pivotFields>
  <rowFields count="1">
    <field x="6"/>
  </rowFields>
  <rowItems count="6">
    <i>
      <x/>
    </i>
    <i>
      <x v="1"/>
    </i>
    <i>
      <x v="2"/>
    </i>
    <i>
      <x v="3"/>
    </i>
    <i>
      <x v="4"/>
    </i>
    <i t="grand">
      <x/>
    </i>
  </rowItems>
  <colItems count="1">
    <i/>
  </colItems>
  <dataFields count="1">
    <dataField name="Số Tiền Đã Thu" fld="8" baseField="0" baseItem="0"/>
  </dataFields>
  <formats count="12">
    <format dxfId="54">
      <pivotArea grandRow="1" outline="0" collapsedLevelsAreSubtotals="1" fieldPosition="0"/>
    </format>
    <format dxfId="53">
      <pivotArea dataOnly="0" labelOnly="1" grandRow="1" outline="0" fieldPosition="0"/>
    </format>
    <format dxfId="52">
      <pivotArea grandRow="1" outline="0" collapsedLevelsAreSubtotals="1" fieldPosition="0"/>
    </format>
    <format dxfId="51">
      <pivotArea field="6" type="button" dataOnly="0" labelOnly="1" outline="0" axis="axisRow" fieldPosition="0"/>
    </format>
    <format dxfId="50">
      <pivotArea dataOnly="0" labelOnly="1" outline="0" axis="axisValues" fieldPosition="0"/>
    </format>
    <format dxfId="49">
      <pivotArea collapsedLevelsAreSubtotals="1" fieldPosition="0">
        <references count="1">
          <reference field="6" count="0"/>
        </references>
      </pivotArea>
    </format>
    <format dxfId="48">
      <pivotArea dataOnly="0" labelOnly="1" fieldPosition="0">
        <references count="1">
          <reference field="6" count="0"/>
        </references>
      </pivotArea>
    </format>
    <format dxfId="47">
      <pivotArea collapsedLevelsAreSubtotals="1" fieldPosition="0">
        <references count="1">
          <reference field="6" count="0"/>
        </references>
      </pivotArea>
    </format>
    <format dxfId="46">
      <pivotArea dataOnly="0" labelOnly="1" fieldPosition="0">
        <references count="1">
          <reference field="6" count="0"/>
        </references>
      </pivotArea>
    </format>
    <format dxfId="45">
      <pivotArea collapsedLevelsAreSubtotals="1" fieldPosition="0">
        <references count="1">
          <reference field="6" count="0"/>
        </references>
      </pivotArea>
    </format>
    <format dxfId="44">
      <pivotArea collapsedLevelsAreSubtotals="1" fieldPosition="0">
        <references count="1">
          <reference field="6" count="0"/>
        </references>
      </pivotArea>
    </format>
    <format dxfId="43">
      <pivotArea dataOnly="0"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B9FB34A-35FE-421D-905A-F002A989F4DF}" name="PivotTable12" cacheId="0" applyNumberFormats="0" applyBorderFormats="0" applyFontFormats="0" applyPatternFormats="0" applyAlignmentFormats="0" applyWidthHeightFormats="1" dataCaption="Values" grandTotalCaption="Tổng Thu" updatedVersion="7" minRefreshableVersion="3" useAutoFormatting="1" itemPrintTitles="1" createdVersion="7" indent="0" outline="1" outlineData="1" multipleFieldFilters="0" rowHeaderCaption="Danh Mục Thu">
  <location ref="L14:M26" firstHeaderRow="1" firstDataRow="1" firstDataCol="1"/>
  <pivotFields count="9">
    <pivotField showAll="0"/>
    <pivotField numFmtId="14" showAll="0"/>
    <pivotField showAll="0"/>
    <pivotField showAll="0"/>
    <pivotField showAll="0"/>
    <pivotField axis="axisRow" showAll="0">
      <items count="12">
        <item x="9"/>
        <item x="0"/>
        <item x="1"/>
        <item x="2"/>
        <item x="3"/>
        <item x="4"/>
        <item x="5"/>
        <item x="6"/>
        <item x="7"/>
        <item x="8"/>
        <item x="10"/>
        <item t="default"/>
      </items>
    </pivotField>
    <pivotField showAll="0"/>
    <pivotField showAll="0"/>
    <pivotField dataField="1" numFmtId="164" showAll="0"/>
  </pivotFields>
  <rowFields count="1">
    <field x="5"/>
  </rowFields>
  <rowItems count="12">
    <i>
      <x/>
    </i>
    <i>
      <x v="1"/>
    </i>
    <i>
      <x v="2"/>
    </i>
    <i>
      <x v="3"/>
    </i>
    <i>
      <x v="4"/>
    </i>
    <i>
      <x v="5"/>
    </i>
    <i>
      <x v="6"/>
    </i>
    <i>
      <x v="7"/>
    </i>
    <i>
      <x v="8"/>
    </i>
    <i>
      <x v="9"/>
    </i>
    <i>
      <x v="10"/>
    </i>
    <i t="grand">
      <x/>
    </i>
  </rowItems>
  <colItems count="1">
    <i/>
  </colItems>
  <dataFields count="1">
    <dataField name="Số Tiền Đã Thu" fld="8" baseField="0" baseItem="0"/>
  </dataFields>
  <formats count="8">
    <format dxfId="62">
      <pivotArea field="5" type="button" dataOnly="0" labelOnly="1" outline="0" axis="axisRow" fieldPosition="0"/>
    </format>
    <format dxfId="61">
      <pivotArea dataOnly="0" labelOnly="1" outline="0" axis="axisValues" fieldPosition="0"/>
    </format>
    <format dxfId="60">
      <pivotArea grandRow="1" outline="0" collapsedLevelsAreSubtotals="1" fieldPosition="0"/>
    </format>
    <format dxfId="59">
      <pivotArea dataOnly="0" labelOnly="1" grandRow="1" outline="0" fieldPosition="0"/>
    </format>
    <format dxfId="58">
      <pivotArea dataOnly="0" labelOnly="1" fieldPosition="0">
        <references count="1">
          <reference field="5" count="0"/>
        </references>
      </pivotArea>
    </format>
    <format dxfId="57">
      <pivotArea collapsedLevelsAreSubtotals="1" fieldPosition="0">
        <references count="1">
          <reference field="5" count="0"/>
        </references>
      </pivotArea>
    </format>
    <format dxfId="56">
      <pivotArea dataOnly="0" fieldPosition="0">
        <references count="1">
          <reference field="5" count="0"/>
        </references>
      </pivotArea>
    </format>
    <format dxfId="5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2308027-941F-4CC6-A7A0-33BC8F27181C}" name="PivotTable11" cacheId="1" applyNumberFormats="0" applyBorderFormats="0" applyFontFormats="0" applyPatternFormats="0" applyAlignmentFormats="0" applyWidthHeightFormats="1" dataCaption="Values" grandTotalCaption="Tổng - Quỹ" updatedVersion="7" minRefreshableVersion="3" useAutoFormatting="1" itemPrintTitles="1" createdVersion="7" indent="0" outline="1" outlineData="1" multipleFieldFilters="0" rowHeaderCaption="Tên Quỹ">
  <location ref="O6:P11" firstHeaderRow="1" firstDataRow="1" firstDataCol="1"/>
  <pivotFields count="9">
    <pivotField showAll="0"/>
    <pivotField numFmtId="14" showAll="0"/>
    <pivotField showAll="0"/>
    <pivotField showAll="0"/>
    <pivotField showAll="0"/>
    <pivotField showAll="0"/>
    <pivotField axis="axisRow" showAll="0">
      <items count="5">
        <item x="1"/>
        <item x="0"/>
        <item x="2"/>
        <item x="3"/>
        <item t="default"/>
      </items>
    </pivotField>
    <pivotField showAll="0"/>
    <pivotField dataField="1" showAll="0"/>
  </pivotFields>
  <rowFields count="1">
    <field x="6"/>
  </rowFields>
  <rowItems count="5">
    <i>
      <x/>
    </i>
    <i>
      <x v="1"/>
    </i>
    <i>
      <x v="2"/>
    </i>
    <i>
      <x v="3"/>
    </i>
    <i t="grand">
      <x/>
    </i>
  </rowItems>
  <colItems count="1">
    <i/>
  </colItems>
  <dataFields count="1">
    <dataField name="Số Tiền Đã Chi" fld="8" baseField="6" baseItem="0" numFmtId="3"/>
  </dataFields>
  <formats count="15">
    <format dxfId="77">
      <pivotArea grandRow="1" outline="0" collapsedLevelsAreSubtotals="1" fieldPosition="0"/>
    </format>
    <format dxfId="76">
      <pivotArea dataOnly="0" labelOnly="1" grandRow="1" outline="0" fieldPosition="0"/>
    </format>
    <format dxfId="75">
      <pivotArea grandRow="1" outline="0" collapsedLevelsAreSubtotals="1" fieldPosition="0"/>
    </format>
    <format dxfId="74">
      <pivotArea dataOnly="0" labelOnly="1" grandRow="1" outline="0" fieldPosition="0"/>
    </format>
    <format dxfId="73">
      <pivotArea field="6" type="button" dataOnly="0" labelOnly="1" outline="0" axis="axisRow" fieldPosition="0"/>
    </format>
    <format dxfId="72">
      <pivotArea dataOnly="0" labelOnly="1" outline="0" axis="axisValues" fieldPosition="0"/>
    </format>
    <format dxfId="71">
      <pivotArea outline="0" fieldPosition="0">
        <references count="1">
          <reference field="4294967294" count="1">
            <x v="0"/>
          </reference>
        </references>
      </pivotArea>
    </format>
    <format dxfId="70">
      <pivotArea collapsedLevelsAreSubtotals="1" fieldPosition="0">
        <references count="1">
          <reference field="6" count="0"/>
        </references>
      </pivotArea>
    </format>
    <format dxfId="69">
      <pivotArea dataOnly="0" labelOnly="1" fieldPosition="0">
        <references count="1">
          <reference field="6" count="0"/>
        </references>
      </pivotArea>
    </format>
    <format dxfId="68">
      <pivotArea dataOnly="0" labelOnly="1" fieldPosition="0">
        <references count="1">
          <reference field="6" count="0"/>
        </references>
      </pivotArea>
    </format>
    <format dxfId="67">
      <pivotArea collapsedLevelsAreSubtotals="1" fieldPosition="0">
        <references count="1">
          <reference field="6" count="0"/>
        </references>
      </pivotArea>
    </format>
    <format dxfId="66">
      <pivotArea collapsedLevelsAreSubtotals="1" fieldPosition="0">
        <references count="1">
          <reference field="6" count="0"/>
        </references>
      </pivotArea>
    </format>
    <format dxfId="65">
      <pivotArea dataOnly="0" labelOnly="1" fieldPosition="0">
        <references count="1">
          <reference field="6" count="0"/>
        </references>
      </pivotArea>
    </format>
    <format dxfId="64">
      <pivotArea dataOnly="0" labelOnly="1" grandRow="1" outline="0" fieldPosition="0"/>
    </format>
    <format dxfId="6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D261A5D-D680-4CCD-B6BC-8EA8DE7C15B8}" name="PivotTable10" cacheId="1" applyNumberFormats="0" applyBorderFormats="0" applyFontFormats="0" applyPatternFormats="0" applyAlignmentFormats="0" applyWidthHeightFormats="1" dataCaption="Values" grandTotalCaption="Tổng Chi" updatedVersion="7" minRefreshableVersion="3" useAutoFormatting="1" itemPrintTitles="1" createdVersion="7" indent="0" outline="1" outlineData="1" multipleFieldFilters="0" chartFormat="6" rowHeaderCaption="Danh Mục Chi">
  <location ref="I14:J29" firstHeaderRow="1" firstDataRow="1" firstDataCol="1"/>
  <pivotFields count="9">
    <pivotField showAll="0"/>
    <pivotField numFmtId="14" showAll="0"/>
    <pivotField showAll="0"/>
    <pivotField showAll="0">
      <items count="13">
        <item x="0"/>
        <item x="1"/>
        <item x="2"/>
        <item x="3"/>
        <item x="4"/>
        <item x="5"/>
        <item x="6"/>
        <item x="7"/>
        <item x="8"/>
        <item x="9"/>
        <item x="10"/>
        <item x="11"/>
        <item t="default"/>
      </items>
    </pivotField>
    <pivotField showAll="0"/>
    <pivotField axis="axisRow" showAll="0">
      <items count="17">
        <item m="1" x="14"/>
        <item x="4"/>
        <item x="1"/>
        <item x="5"/>
        <item x="0"/>
        <item x="13"/>
        <item x="10"/>
        <item x="2"/>
        <item x="3"/>
        <item x="7"/>
        <item x="6"/>
        <item x="11"/>
        <item x="9"/>
        <item x="12"/>
        <item m="1" x="15"/>
        <item x="8"/>
        <item t="default"/>
      </items>
    </pivotField>
    <pivotField showAll="0">
      <items count="5">
        <item x="0"/>
        <item x="1"/>
        <item x="2"/>
        <item x="3"/>
        <item t="default"/>
      </items>
    </pivotField>
    <pivotField showAll="0"/>
    <pivotField dataField="1" showAll="0"/>
  </pivotFields>
  <rowFields count="1">
    <field x="5"/>
  </rowFields>
  <rowItems count="15">
    <i>
      <x v="1"/>
    </i>
    <i>
      <x v="2"/>
    </i>
    <i>
      <x v="3"/>
    </i>
    <i>
      <x v="4"/>
    </i>
    <i>
      <x v="5"/>
    </i>
    <i>
      <x v="6"/>
    </i>
    <i>
      <x v="7"/>
    </i>
    <i>
      <x v="8"/>
    </i>
    <i>
      <x v="9"/>
    </i>
    <i>
      <x v="10"/>
    </i>
    <i>
      <x v="11"/>
    </i>
    <i>
      <x v="12"/>
    </i>
    <i>
      <x v="13"/>
    </i>
    <i>
      <x v="15"/>
    </i>
    <i t="grand">
      <x/>
    </i>
  </rowItems>
  <colItems count="1">
    <i/>
  </colItems>
  <dataFields count="1">
    <dataField name="Số Tiền Đã Chi" fld="8" baseField="5" baseItem="3" numFmtId="3"/>
  </dataFields>
  <formats count="11">
    <format dxfId="88">
      <pivotArea field="5" type="button" dataOnly="0" labelOnly="1" outline="0" axis="axisRow" fieldPosition="0"/>
    </format>
    <format dxfId="87">
      <pivotArea dataOnly="0" labelOnly="1" outline="0" axis="axisValues" fieldPosition="0"/>
    </format>
    <format dxfId="86">
      <pivotArea grandRow="1" outline="0" collapsedLevelsAreSubtotals="1" fieldPosition="0"/>
    </format>
    <format dxfId="85">
      <pivotArea dataOnly="0" labelOnly="1" grandRow="1" outline="0" fieldPosition="0"/>
    </format>
    <format dxfId="84">
      <pivotArea outline="0" fieldPosition="0">
        <references count="1">
          <reference field="4294967294" count="1">
            <x v="0"/>
          </reference>
        </references>
      </pivotArea>
    </format>
    <format dxfId="83">
      <pivotArea collapsedLevelsAreSubtotals="1" fieldPosition="0">
        <references count="1">
          <reference field="5" count="0"/>
        </references>
      </pivotArea>
    </format>
    <format dxfId="82">
      <pivotArea dataOnly="0" labelOnly="1" fieldPosition="0">
        <references count="1">
          <reference field="5" count="0"/>
        </references>
      </pivotArea>
    </format>
    <format dxfId="81">
      <pivotArea collapsedLevelsAreSubtotals="1" fieldPosition="0">
        <references count="1">
          <reference field="5" count="0"/>
        </references>
      </pivotArea>
    </format>
    <format dxfId="80">
      <pivotArea dataOnly="0" labelOnly="1" fieldPosition="0">
        <references count="1">
          <reference field="5" count="0"/>
        </references>
      </pivotArea>
    </format>
    <format dxfId="79">
      <pivotArea collapsedLevelsAreSubtotals="1" fieldPosition="0">
        <references count="1">
          <reference field="5" count="0"/>
        </references>
      </pivotArea>
    </format>
    <format dxfId="78">
      <pivotArea dataOnly="0" labelOnly="1" fieldPosition="0">
        <references count="1">
          <reference field="5" count="0"/>
        </references>
      </pivotArea>
    </format>
  </formats>
  <chartFormats count="3">
    <chartFormat chart="0" format="3"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NH_MỤC_CHI1" xr10:uid="{CCC25BB1-C056-47FD-928E-8603628C81E6}" sourceName="DANH MỤC CHI">
  <pivotTables>
    <pivotTable tabId="6" name="PivotTable10"/>
  </pivotTables>
  <data>
    <tabular pivotCacheId="2083996972">
      <items count="16">
        <i x="4" s="1"/>
        <i x="0" s="1"/>
        <i x="9" s="1"/>
        <i x="5" s="1"/>
        <i x="11" s="1"/>
        <i x="1" s="1"/>
        <i x="6" s="1"/>
        <i x="8" s="1"/>
        <i x="12" s="1"/>
        <i x="3" s="1"/>
        <i x="7" s="1"/>
        <i x="13" s="1"/>
        <i x="2" s="1"/>
        <i x="10" s="1"/>
        <i x="15" s="1" nd="1"/>
        <i x="1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áng1" xr10:uid="{81FCFB05-BF53-4B66-827D-725E513F7608}" sourceName="Tháng">
  <pivotTables>
    <pivotTable tabId="6" name="PivotTable10"/>
  </pivotTables>
  <data>
    <tabular pivotCacheId="2083996972">
      <items count="12">
        <i x="0" s="1"/>
        <i x="1" s="1"/>
        <i x="2" s="1"/>
        <i x="3" s="1"/>
        <i x="4" s="1"/>
        <i x="5" s="1"/>
        <i x="6" s="1"/>
        <i x="7" s="1"/>
        <i x="8" s="1"/>
        <i x="9" s="1"/>
        <i x="10" s="1"/>
        <i x="1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Ỹ___VÍ1" xr10:uid="{8EC54661-2402-4DC6-AF27-05D34D26D1E7}" sourceName="QUỸ - VÍ">
  <pivotTables>
    <pivotTable tabId="6" name="PivotTable10"/>
  </pivotTables>
  <data>
    <tabular pivotCacheId="2083996972">
      <items count="4">
        <i x="0" s="1"/>
        <i x="1" s="1"/>
        <i x="2" s="1"/>
        <i x="3"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NH MỤC CHI" xr10:uid="{0CEA1D54-F470-414C-988C-00F8FB6AA81F}" cache="Slicer_DANH_MỤC_CHI1" caption="Danh Mục Chi" columnCount="2" style="Dark Style" rowHeight="241300"/>
  <slicer name="Tháng 1" xr10:uid="{05EBDCC5-3964-48E7-91CD-471536FF7BE1}" cache="Slicer_Tháng1" caption="Tháng" columnCount="4" style="Dark Style" rowHeight="241300"/>
  <slicer name="QUỸ - VÍ" xr10:uid="{7226ED2B-6A57-474F-BA17-8180CC896BCC}" cache="Slicer_QUỸ___VÍ1" caption="Quỹ - Ví" columnCount="4" style="Dark Styl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164D78-F11F-4DB6-8983-42305003C98C}" name="Bangchi2023" displayName="Bangchi2023" ref="H4:P30" totalsRowShown="0" headerRowDxfId="112" headerRowBorderDxfId="111" headerRowCellStyle="Bad">
  <autoFilter ref="H4:P30" xr:uid="{D2164D78-F11F-4DB6-8983-42305003C98C}">
    <filterColumn colId="0" hiddenButton="1"/>
    <filterColumn colId="1" hiddenButton="1"/>
    <filterColumn colId="2" hiddenButton="1"/>
    <filterColumn colId="3" hiddenButton="1"/>
    <filterColumn colId="4" hiddenButton="1"/>
    <filterColumn colId="5" hiddenButton="1">
      <filters>
        <filter val="T - Khác"/>
      </filters>
    </filterColumn>
    <filterColumn colId="6" hiddenButton="1"/>
    <filterColumn colId="7" hiddenButton="1"/>
    <filterColumn colId="8" hiddenButton="1"/>
  </autoFilter>
  <tableColumns count="9">
    <tableColumn id="1" xr3:uid="{4ACC0D6D-1059-4DB6-9253-192D250799C9}" name="STT" dataDxfId="110" dataCellStyle="20% - Accent3 2">
      <calculatedColumnFormula>ROW()-4</calculatedColumnFormula>
    </tableColumn>
    <tableColumn id="2" xr3:uid="{640D6F8D-3312-4D71-B031-E50F8C3BF78B}" name="Ngày Tháng" dataDxfId="109" dataCellStyle="20% - Accent3 2"/>
    <tableColumn id="3" xr3:uid="{7006684E-7A00-4DF7-9F03-8C0A95C5026C}" name="Ngày" dataDxfId="108" dataCellStyle="20% - Accent3 2">
      <calculatedColumnFormula>DAY(Bangchi2023[[#This Row],[Ngày Tháng]])</calculatedColumnFormula>
    </tableColumn>
    <tableColumn id="4" xr3:uid="{07D566E5-7849-4269-A527-1339B0F2DF70}" name="Tháng" dataDxfId="107" dataCellStyle="20% - Accent3 2">
      <calculatedColumnFormula>MONTH(Bangchi2023[[#This Row],[Ngày Tháng]])</calculatedColumnFormula>
    </tableColumn>
    <tableColumn id="5" xr3:uid="{1D1C05D8-8905-4D02-B076-FCDB16BD17AD}" name="Năm" dataDxfId="106" dataCellStyle="20% - Accent3 2">
      <calculatedColumnFormula>YEAR(Bangchi2023[[#This Row],[Ngày Tháng]])</calculatedColumnFormula>
    </tableColumn>
    <tableColumn id="6" xr3:uid="{810460F5-B7F9-439C-BEEF-F4360D74CAF7}" name="DANH MỤC CHI" dataDxfId="105" dataCellStyle="Normal 2 3"/>
    <tableColumn id="7" xr3:uid="{ECB5E6FA-FB65-47AF-AE36-59DEF7B62541}" name="QUỸ - VÍ" dataDxfId="104" dataCellStyle="20% - Accent3 2">
      <calculatedColumnFormula>IFERROR(VLOOKUP(Bangchi2023[[#This Row],[DANH MỤC CHI]],INFO_TB_CHI[[Tên Danh Mục]:[Quỹ - Ví]],2,0),"")</calculatedColumnFormula>
    </tableColumn>
    <tableColumn id="8" xr3:uid="{C7379FD0-FE50-4A37-9CE5-AAEFDD8B2C78}" name="NỘI DUNG CHI TIẾT" dataDxfId="103" dataCellStyle="Normal 2 3"/>
    <tableColumn id="9" xr3:uid="{B33DB93E-C53C-4A17-8E7B-312958A61BC7}" name="SỐ TIỀN CHI" dataDxfId="102" dataCellStyle="Normal 2 3"/>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512FE40-15DD-4E7D-805E-C4534A4641CB}" name="BangThu2023" displayName="BangThu2023" ref="H4:P21" totalsRowShown="0" headerRowDxfId="101" headerRowBorderDxfId="100" tableBorderDxfId="99" totalsRowBorderDxfId="98" headerRowCellStyle="Good">
  <autoFilter ref="H4:P21" xr:uid="{B512FE40-15DD-4E7D-805E-C4534A4641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7F59B09-D553-4BB3-B34F-6159376B89FD}" name="STT" dataDxfId="97" dataCellStyle="20% - Accent3 2">
      <calculatedColumnFormula>ROW()-4</calculatedColumnFormula>
    </tableColumn>
    <tableColumn id="2" xr3:uid="{0E2C255F-16E2-4F78-97AB-9B4A1696CA3B}" name="Ngày Tháng" dataDxfId="96" dataCellStyle="20% - Accent3 2"/>
    <tableColumn id="3" xr3:uid="{D205C63F-DDB1-413A-9460-72FEED761BEF}" name="Ngày" dataDxfId="95" dataCellStyle="20% - Accent3 2">
      <calculatedColumnFormula>DAY(BangThu2023[[#This Row],[Ngày Tháng]])</calculatedColumnFormula>
    </tableColumn>
    <tableColumn id="4" xr3:uid="{5FCB008A-63C0-48F2-801E-BB5225150075}" name="Tháng" dataDxfId="94" dataCellStyle="20% - Accent3 2">
      <calculatedColumnFormula>MONTH(BangThu2023[[#This Row],[Ngày Tháng]])</calculatedColumnFormula>
    </tableColumn>
    <tableColumn id="5" xr3:uid="{18CD6401-0130-4357-9150-D826C5ED3586}" name="Năm" dataDxfId="93" dataCellStyle="20% - Accent3 2">
      <calculatedColumnFormula>YEAR(BangThu2023[[#This Row],[Ngày Tháng]])</calculatedColumnFormula>
    </tableColumn>
    <tableColumn id="6" xr3:uid="{7FA2D7E9-5293-4BAC-8672-3B7115A76EFA}" name="DANH MỤC THU" dataDxfId="92" dataCellStyle="20% - Accent3 2"/>
    <tableColumn id="7" xr3:uid="{9D228C21-93AB-416A-862E-99C477B953D1}" name="QUỸ - VÍ" dataDxfId="91" dataCellStyle="20% - Accent3 2">
      <calculatedColumnFormula>IFERROR(VLOOKUP(BangThu2023[[#This Row],[DANH MỤC THU]],INFO_TB_THU[[Tên Danh Mục]:[Quỹ - Ví]],2,0),"")</calculatedColumnFormula>
    </tableColumn>
    <tableColumn id="8" xr3:uid="{3AA43B79-690E-4099-8291-EC5F73D3CE4C}" name="NỘI DUNG CHI TIẾT" dataDxfId="90" dataCellStyle="20% - Accent3 2"/>
    <tableColumn id="9" xr3:uid="{B07A8F56-8E07-44E2-B14A-02117CCAE681}" name="SỐ TIỀN THU" dataDxfId="89" dataCellStyle="Comma 2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5FDFB7-5F4A-4348-B5B0-EACECEF877A1}" name="INFO_TB_CHI" displayName="INFO_TB_CHI" ref="I6:K23" totalsRowShown="0" headerRowDxfId="15" dataDxfId="13" headerRowBorderDxfId="14" tableBorderDxfId="12" totalsRowBorderDxfId="11" headerRowCellStyle="Bad">
  <tableColumns count="3">
    <tableColumn id="1" xr3:uid="{A203F0C8-77CD-45D7-9A79-572CA1A7D395}" name="STT" dataDxfId="10">
      <calculatedColumnFormula>ROW()-6</calculatedColumnFormula>
    </tableColumn>
    <tableColumn id="5" xr3:uid="{0B6A414C-FB50-44A4-96CC-9235DAB635C8}" name="Tên Danh Mục" dataDxfId="9"/>
    <tableColumn id="6" xr3:uid="{494669C9-0099-4A1B-A877-32DA3A2996A5}" name="Quỹ - Ví" dataDxfId="8"/>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B28792-EE31-49DB-9D36-4453D92175DF}" name="INFO_TB_THU" displayName="INFO_TB_THU" ref="M6:O18" totalsRowShown="0" headerRowDxfId="7" dataDxfId="5" headerRowBorderDxfId="6" tableBorderDxfId="4" totalsRowBorderDxfId="3" headerRowCellStyle="Good">
  <tableColumns count="3">
    <tableColumn id="1" xr3:uid="{809283CC-E60F-497F-90D5-4A3F768D9B08}" name="STT" dataDxfId="2">
      <calculatedColumnFormula>ROW()-6</calculatedColumnFormula>
    </tableColumn>
    <tableColumn id="5" xr3:uid="{E71F5315-5548-4506-A3DB-F4F151C9C03A}" name="Tên Danh Mục" dataDxfId="1"/>
    <tableColumn id="6" xr3:uid="{039013CF-F2E9-4AC9-B998-CE847D5F6D29}" name="Quỹ - Ví"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ivotTable" Target="../pivotTables/pivotTable3.xml"/><Relationship Id="rId7"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D5392-CD5D-4417-AB25-1D53D016E3D8}">
  <sheetPr>
    <tabColor rgb="FFFFC000"/>
  </sheetPr>
  <dimension ref="S11:U21"/>
  <sheetViews>
    <sheetView showGridLines="0" showRowColHeaders="0" tabSelected="1" zoomScaleNormal="100" workbookViewId="0">
      <selection activeCell="A9" sqref="A9"/>
    </sheetView>
  </sheetViews>
  <sheetFormatPr defaultColWidth="9.109375" defaultRowHeight="21" customHeight="1" x14ac:dyDescent="0.3"/>
  <cols>
    <col min="1" max="1" width="9.6640625" style="3" bestFit="1" customWidth="1"/>
    <col min="2" max="6" width="9.109375" style="3"/>
    <col min="7" max="7" width="8.33203125" style="3" customWidth="1"/>
    <col min="8" max="8" width="13" style="3" customWidth="1"/>
    <col min="9" max="9" width="12.6640625" style="3" customWidth="1"/>
    <col min="10" max="10" width="14.109375" style="3" bestFit="1" customWidth="1"/>
    <col min="11" max="11" width="10.44140625" style="3" bestFit="1" customWidth="1"/>
    <col min="12" max="12" width="10.44140625" style="3" customWidth="1"/>
    <col min="13" max="13" width="16" style="3" bestFit="1" customWidth="1"/>
    <col min="14" max="14" width="23.6640625" style="3" customWidth="1"/>
    <col min="15" max="19" width="10.44140625" style="3" customWidth="1"/>
    <col min="20" max="20" width="9.109375" style="3"/>
    <col min="21" max="21" width="13.33203125" style="3" bestFit="1" customWidth="1"/>
    <col min="22" max="16384" width="9.109375" style="3"/>
  </cols>
  <sheetData>
    <row r="11" spans="19:19" ht="27" customHeight="1" x14ac:dyDescent="0.3"/>
    <row r="12" spans="19:19" ht="22.5" customHeight="1" x14ac:dyDescent="0.3"/>
    <row r="13" spans="19:19" ht="30" customHeight="1" x14ac:dyDescent="0.3">
      <c r="S13" s="4"/>
    </row>
    <row r="14" spans="19:19" ht="30" customHeight="1" x14ac:dyDescent="0.3"/>
    <row r="15" spans="19:19" ht="30" customHeight="1" x14ac:dyDescent="0.3"/>
    <row r="16" spans="19:19" ht="30" customHeight="1" x14ac:dyDescent="0.3"/>
    <row r="17" spans="20:21" ht="30" customHeight="1" x14ac:dyDescent="0.3">
      <c r="T17" s="5"/>
    </row>
    <row r="18" spans="20:21" ht="30" customHeight="1" x14ac:dyDescent="0.3">
      <c r="T18" s="5"/>
    </row>
    <row r="19" spans="20:21" ht="30" customHeight="1" x14ac:dyDescent="0.3">
      <c r="T19" s="5"/>
    </row>
    <row r="20" spans="20:21" ht="30" customHeight="1" x14ac:dyDescent="0.3">
      <c r="T20" s="5"/>
    </row>
    <row r="21" spans="20:21" ht="21" customHeight="1" x14ac:dyDescent="0.3">
      <c r="U21" s="5"/>
    </row>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219E7-1AEF-4A28-853F-AB3AD72AE0FC}">
  <sheetPr>
    <tabColor rgb="FFFF0000"/>
  </sheetPr>
  <dimension ref="H1:U30"/>
  <sheetViews>
    <sheetView showGridLines="0" showRowColHeaders="0" zoomScaleNormal="100" workbookViewId="0"/>
  </sheetViews>
  <sheetFormatPr defaultColWidth="9.109375" defaultRowHeight="21" customHeight="1" x14ac:dyDescent="0.3"/>
  <cols>
    <col min="1" max="1" width="9.109375" style="15"/>
    <col min="2" max="2" width="8" style="15" customWidth="1"/>
    <col min="3" max="3" width="12.44140625" style="15" customWidth="1"/>
    <col min="4" max="5" width="8" style="15" customWidth="1"/>
    <col min="6" max="6" width="9.109375" style="15" customWidth="1"/>
    <col min="7" max="7" width="9.5546875" style="15" customWidth="1"/>
    <col min="8" max="8" width="8.109375" style="15" customWidth="1"/>
    <col min="9" max="9" width="13.33203125" style="15" customWidth="1"/>
    <col min="10" max="12" width="10.109375" style="15" customWidth="1"/>
    <col min="13" max="13" width="24.6640625" style="15" customWidth="1"/>
    <col min="14" max="14" width="11.44140625" style="15" customWidth="1"/>
    <col min="15" max="15" width="21" style="15" customWidth="1"/>
    <col min="16" max="16" width="13.5546875" style="15" customWidth="1"/>
    <col min="17" max="17" width="9.109375" style="15"/>
    <col min="18" max="18" width="13.109375" style="15" bestFit="1" customWidth="1"/>
    <col min="19" max="20" width="19.5546875" style="15" bestFit="1" customWidth="1"/>
    <col min="21" max="16384" width="9.109375" style="15"/>
  </cols>
  <sheetData>
    <row r="1" spans="8:21" ht="24.75" customHeight="1" x14ac:dyDescent="0.3"/>
    <row r="2" spans="8:21" ht="21" customHeight="1" x14ac:dyDescent="0.3">
      <c r="H2" s="109" t="s">
        <v>58</v>
      </c>
      <c r="I2" s="109"/>
      <c r="J2" s="109"/>
      <c r="K2" s="109"/>
      <c r="L2" s="109"/>
      <c r="M2" s="109"/>
      <c r="N2" s="109"/>
      <c r="O2" s="109"/>
      <c r="P2" s="109"/>
    </row>
    <row r="3" spans="8:21" ht="21" customHeight="1" x14ac:dyDescent="0.3">
      <c r="H3" s="109"/>
      <c r="I3" s="109"/>
      <c r="J3" s="109"/>
      <c r="K3" s="109"/>
      <c r="L3" s="109"/>
      <c r="M3" s="109"/>
      <c r="N3" s="109"/>
      <c r="O3" s="109"/>
      <c r="P3" s="109"/>
    </row>
    <row r="4" spans="8:21" ht="21" customHeight="1" x14ac:dyDescent="0.3">
      <c r="H4" s="16" t="s">
        <v>0</v>
      </c>
      <c r="I4" s="16" t="s">
        <v>18</v>
      </c>
      <c r="J4" s="17" t="s">
        <v>4</v>
      </c>
      <c r="K4" s="17" t="s">
        <v>5</v>
      </c>
      <c r="L4" s="17" t="s">
        <v>6</v>
      </c>
      <c r="M4" s="17" t="s">
        <v>7</v>
      </c>
      <c r="N4" s="17" t="s">
        <v>1</v>
      </c>
      <c r="O4" s="17" t="s">
        <v>8</v>
      </c>
      <c r="P4" s="17" t="s">
        <v>56</v>
      </c>
    </row>
    <row r="5" spans="8:21" ht="21" customHeight="1" x14ac:dyDescent="0.3">
      <c r="H5" s="68">
        <f t="shared" ref="H5" si="0">ROW()-4</f>
        <v>1</v>
      </c>
      <c r="I5" s="13">
        <v>44928</v>
      </c>
      <c r="J5" s="69">
        <f>DAY(Bangchi2023[[#This Row],[Ngày Tháng]])</f>
        <v>2</v>
      </c>
      <c r="K5" s="70">
        <f>MONTH(Bangchi2023[[#This Row],[Ngày Tháng]])</f>
        <v>1</v>
      </c>
      <c r="L5" s="71">
        <f>YEAR(Bangchi2023[[#This Row],[Ngày Tháng]])</f>
        <v>2023</v>
      </c>
      <c r="M5" s="78" t="s">
        <v>40</v>
      </c>
      <c r="N5" s="71" t="str">
        <f>IFERROR(VLOOKUP(Bangchi2023[[#This Row],[DANH MỤC CHI]],INFO_TB_CHI[[Tên Danh Mục]:[Quỹ - Ví]],2,0),"")</f>
        <v>Đ</v>
      </c>
      <c r="O5" s="12" t="s">
        <v>66</v>
      </c>
      <c r="P5" s="11">
        <v>1300000</v>
      </c>
    </row>
    <row r="6" spans="8:21" ht="21" customHeight="1" x14ac:dyDescent="0.3">
      <c r="H6" s="68">
        <f t="shared" ref="H6:H29" si="1">ROW()-4</f>
        <v>2</v>
      </c>
      <c r="I6" s="13">
        <v>44928</v>
      </c>
      <c r="J6" s="69">
        <f>DAY(Bangchi2023[[#This Row],[Ngày Tháng]])</f>
        <v>2</v>
      </c>
      <c r="K6" s="70">
        <f>MONTH(Bangchi2023[[#This Row],[Ngày Tháng]])</f>
        <v>1</v>
      </c>
      <c r="L6" s="71">
        <f>YEAR(Bangchi2023[[#This Row],[Ngày Tháng]])</f>
        <v>2023</v>
      </c>
      <c r="M6" s="78" t="s">
        <v>51</v>
      </c>
      <c r="N6" s="71" t="str">
        <f>IFERROR(VLOOKUP(Bangchi2023[[#This Row],[DANH MỤC CHI]],INFO_TB_CHI[[Tên Danh Mục]:[Quỹ - Ví]],2,0),"")</f>
        <v>M</v>
      </c>
      <c r="O6" s="12" t="s">
        <v>79</v>
      </c>
      <c r="P6" s="11">
        <v>160000</v>
      </c>
      <c r="T6" s="77"/>
    </row>
    <row r="7" spans="8:21" ht="21" customHeight="1" x14ac:dyDescent="0.3">
      <c r="H7" s="68">
        <f t="shared" si="1"/>
        <v>3</v>
      </c>
      <c r="I7" s="13">
        <v>44928</v>
      </c>
      <c r="J7" s="69">
        <f>DAY(Bangchi2023[[#This Row],[Ngày Tháng]])</f>
        <v>2</v>
      </c>
      <c r="K7" s="70">
        <f>MONTH(Bangchi2023[[#This Row],[Ngày Tháng]])</f>
        <v>1</v>
      </c>
      <c r="L7" s="71">
        <f>YEAR(Bangchi2023[[#This Row],[Ngày Tháng]])</f>
        <v>2023</v>
      </c>
      <c r="M7" s="78" t="s">
        <v>32</v>
      </c>
      <c r="N7" s="71" t="str">
        <f>IFERROR(VLOOKUP(Bangchi2023[[#This Row],[DANH MỤC CHI]],INFO_TB_CHI[[Tên Danh Mục]:[Quỹ - Ví]],2,0),"")</f>
        <v>S</v>
      </c>
      <c r="O7" s="12" t="s">
        <v>80</v>
      </c>
      <c r="P7" s="11">
        <v>260000</v>
      </c>
      <c r="T7" s="77"/>
    </row>
    <row r="8" spans="8:21" ht="21" customHeight="1" x14ac:dyDescent="0.3">
      <c r="H8" s="68">
        <f t="shared" si="1"/>
        <v>4</v>
      </c>
      <c r="I8" s="13">
        <v>44928</v>
      </c>
      <c r="J8" s="69">
        <f>DAY(Bangchi2023[[#This Row],[Ngày Tháng]])</f>
        <v>2</v>
      </c>
      <c r="K8" s="70">
        <f>MONTH(Bangchi2023[[#This Row],[Ngày Tháng]])</f>
        <v>1</v>
      </c>
      <c r="L8" s="71">
        <f>YEAR(Bangchi2023[[#This Row],[Ngày Tháng]])</f>
        <v>2023</v>
      </c>
      <c r="M8" s="78" t="s">
        <v>37</v>
      </c>
      <c r="N8" s="71" t="str">
        <f>IFERROR(VLOOKUP(Bangchi2023[[#This Row],[DANH MỤC CHI]],INFO_TB_CHI[[Tên Danh Mục]:[Quỹ - Ví]],2,0),"")</f>
        <v>S</v>
      </c>
      <c r="O8" s="12" t="s">
        <v>81</v>
      </c>
      <c r="P8" s="11">
        <v>2215000</v>
      </c>
      <c r="R8" s="77"/>
      <c r="S8" s="77"/>
      <c r="T8" s="77"/>
      <c r="U8" s="77"/>
    </row>
    <row r="9" spans="8:21" ht="21" customHeight="1" x14ac:dyDescent="0.3">
      <c r="H9" s="68">
        <f t="shared" si="1"/>
        <v>5</v>
      </c>
      <c r="I9" s="13">
        <v>44929</v>
      </c>
      <c r="J9" s="69">
        <f>DAY(Bangchi2023[[#This Row],[Ngày Tháng]])</f>
        <v>3</v>
      </c>
      <c r="K9" s="70">
        <f>MONTH(Bangchi2023[[#This Row],[Ngày Tháng]])</f>
        <v>1</v>
      </c>
      <c r="L9" s="71">
        <f>YEAR(Bangchi2023[[#This Row],[Ngày Tháng]])</f>
        <v>2023</v>
      </c>
      <c r="M9" s="78" t="s">
        <v>41</v>
      </c>
      <c r="N9" s="71" t="str">
        <f>IFERROR(VLOOKUP(Bangchi2023[[#This Row],[DANH MỤC CHI]],INFO_TB_CHI[[Tên Danh Mục]:[Quỹ - Ví]],2,0),"")</f>
        <v>Đ</v>
      </c>
      <c r="O9" s="12" t="s">
        <v>82</v>
      </c>
      <c r="P9" s="11">
        <v>300000</v>
      </c>
      <c r="R9" s="77"/>
      <c r="S9" s="77"/>
      <c r="T9" s="77"/>
      <c r="U9" s="77"/>
    </row>
    <row r="10" spans="8:21" ht="21" customHeight="1" x14ac:dyDescent="0.3">
      <c r="H10" s="68">
        <f t="shared" si="1"/>
        <v>6</v>
      </c>
      <c r="I10" s="13">
        <v>44960</v>
      </c>
      <c r="J10" s="69">
        <f>DAY(Bangchi2023[[#This Row],[Ngày Tháng]])</f>
        <v>3</v>
      </c>
      <c r="K10" s="70">
        <f>MONTH(Bangchi2023[[#This Row],[Ngày Tháng]])</f>
        <v>2</v>
      </c>
      <c r="L10" s="71">
        <f>YEAR(Bangchi2023[[#This Row],[Ngày Tháng]])</f>
        <v>2023</v>
      </c>
      <c r="M10" s="78" t="s">
        <v>39</v>
      </c>
      <c r="N10" s="71" t="str">
        <f>IFERROR(VLOOKUP(Bangchi2023[[#This Row],[DANH MỤC CHI]],INFO_TB_CHI[[Tên Danh Mục]:[Quỹ - Ví]],2,0),"")</f>
        <v>M</v>
      </c>
      <c r="O10" s="12" t="s">
        <v>83</v>
      </c>
      <c r="P10" s="11">
        <v>500000</v>
      </c>
      <c r="R10" s="77"/>
      <c r="S10" s="77"/>
      <c r="T10" s="77"/>
      <c r="U10" s="77"/>
    </row>
    <row r="11" spans="8:21" ht="21" customHeight="1" x14ac:dyDescent="0.3">
      <c r="H11" s="68">
        <f t="shared" si="1"/>
        <v>7</v>
      </c>
      <c r="I11" s="13">
        <v>44960</v>
      </c>
      <c r="J11" s="69">
        <f>DAY(Bangchi2023[[#This Row],[Ngày Tháng]])</f>
        <v>3</v>
      </c>
      <c r="K11" s="70">
        <f>MONTH(Bangchi2023[[#This Row],[Ngày Tháng]])</f>
        <v>2</v>
      </c>
      <c r="L11" s="71">
        <f>YEAR(Bangchi2023[[#This Row],[Ngày Tháng]])</f>
        <v>2023</v>
      </c>
      <c r="M11" s="78" t="s">
        <v>34</v>
      </c>
      <c r="N11" s="71" t="str">
        <f>IFERROR(VLOOKUP(Bangchi2023[[#This Row],[DANH MỤC CHI]],INFO_TB_CHI[[Tên Danh Mục]:[Quỹ - Ví]],2,0),"")</f>
        <v>M</v>
      </c>
      <c r="O11" s="12" t="s">
        <v>84</v>
      </c>
      <c r="P11" s="11">
        <v>1200000</v>
      </c>
      <c r="R11" s="77"/>
      <c r="S11" s="77"/>
      <c r="T11" s="77"/>
      <c r="U11" s="77"/>
    </row>
    <row r="12" spans="8:21" ht="21" customHeight="1" x14ac:dyDescent="0.3">
      <c r="H12" s="68">
        <f t="shared" si="1"/>
        <v>8</v>
      </c>
      <c r="I12" s="13">
        <v>44960</v>
      </c>
      <c r="J12" s="69">
        <f>DAY(Bangchi2023[[#This Row],[Ngày Tháng]])</f>
        <v>3</v>
      </c>
      <c r="K12" s="70">
        <f>MONTH(Bangchi2023[[#This Row],[Ngày Tháng]])</f>
        <v>2</v>
      </c>
      <c r="L12" s="71">
        <f>YEAR(Bangchi2023[[#This Row],[Ngày Tháng]])</f>
        <v>2023</v>
      </c>
      <c r="M12" s="78" t="s">
        <v>22</v>
      </c>
      <c r="N12" s="71" t="str">
        <f>IFERROR(VLOOKUP(Bangchi2023[[#This Row],[DANH MỤC CHI]],INFO_TB_CHI[[Tên Danh Mục]:[Quỹ - Ví]],2,0),"")</f>
        <v>S</v>
      </c>
      <c r="O12" s="12" t="s">
        <v>85</v>
      </c>
      <c r="P12" s="11">
        <v>410000</v>
      </c>
      <c r="R12" s="77"/>
      <c r="S12" s="77"/>
      <c r="T12" s="77"/>
      <c r="U12" s="77"/>
    </row>
    <row r="13" spans="8:21" ht="21" customHeight="1" x14ac:dyDescent="0.3">
      <c r="H13" s="68">
        <f t="shared" si="1"/>
        <v>9</v>
      </c>
      <c r="I13" s="13">
        <v>44961</v>
      </c>
      <c r="J13" s="69">
        <f>DAY(Bangchi2023[[#This Row],[Ngày Tháng]])</f>
        <v>4</v>
      </c>
      <c r="K13" s="70">
        <f>MONTH(Bangchi2023[[#This Row],[Ngày Tháng]])</f>
        <v>2</v>
      </c>
      <c r="L13" s="71">
        <f>YEAR(Bangchi2023[[#This Row],[Ngày Tháng]])</f>
        <v>2023</v>
      </c>
      <c r="M13" s="78" t="s">
        <v>40</v>
      </c>
      <c r="N13" s="71" t="str">
        <f>IFERROR(VLOOKUP(Bangchi2023[[#This Row],[DANH MỤC CHI]],INFO_TB_CHI[[Tên Danh Mục]:[Quỹ - Ví]],2,0),"")</f>
        <v>Đ</v>
      </c>
      <c r="O13" s="12" t="s">
        <v>86</v>
      </c>
      <c r="P13" s="11">
        <v>2170000</v>
      </c>
      <c r="R13" s="77"/>
      <c r="S13" s="77"/>
      <c r="T13" s="77"/>
      <c r="U13" s="77"/>
    </row>
    <row r="14" spans="8:21" ht="21" customHeight="1" x14ac:dyDescent="0.3">
      <c r="H14" s="68">
        <f t="shared" si="1"/>
        <v>10</v>
      </c>
      <c r="I14" s="13">
        <v>44961</v>
      </c>
      <c r="J14" s="69">
        <f>DAY(Bangchi2023[[#This Row],[Ngày Tháng]])</f>
        <v>4</v>
      </c>
      <c r="K14" s="70">
        <f>MONTH(Bangchi2023[[#This Row],[Ngày Tháng]])</f>
        <v>2</v>
      </c>
      <c r="L14" s="71">
        <f>YEAR(Bangchi2023[[#This Row],[Ngày Tháng]])</f>
        <v>2023</v>
      </c>
      <c r="M14" s="78" t="s">
        <v>37</v>
      </c>
      <c r="N14" s="71" t="str">
        <f>IFERROR(VLOOKUP(Bangchi2023[[#This Row],[DANH MỤC CHI]],INFO_TB_CHI[[Tên Danh Mục]:[Quỹ - Ví]],2,0),"")</f>
        <v>S</v>
      </c>
      <c r="O14" s="12" t="s">
        <v>87</v>
      </c>
      <c r="P14" s="11">
        <v>2150000</v>
      </c>
      <c r="R14" s="77"/>
      <c r="S14" s="77"/>
      <c r="T14" s="77"/>
      <c r="U14" s="77"/>
    </row>
    <row r="15" spans="8:21" ht="21" customHeight="1" x14ac:dyDescent="0.3">
      <c r="H15" s="68">
        <f t="shared" si="1"/>
        <v>11</v>
      </c>
      <c r="I15" s="13">
        <v>44990</v>
      </c>
      <c r="J15" s="69">
        <f>DAY(Bangchi2023[[#This Row],[Ngày Tháng]])</f>
        <v>5</v>
      </c>
      <c r="K15" s="70">
        <f>MONTH(Bangchi2023[[#This Row],[Ngày Tháng]])</f>
        <v>3</v>
      </c>
      <c r="L15" s="71">
        <f>YEAR(Bangchi2023[[#This Row],[Ngày Tháng]])</f>
        <v>2023</v>
      </c>
      <c r="M15" s="78" t="s">
        <v>36</v>
      </c>
      <c r="N15" s="71" t="str">
        <f>IFERROR(VLOOKUP(Bangchi2023[[#This Row],[DANH MỤC CHI]],INFO_TB_CHI[[Tên Danh Mục]:[Quỹ - Ví]],2,0),"")</f>
        <v>S</v>
      </c>
      <c r="O15" s="12" t="s">
        <v>88</v>
      </c>
      <c r="P15" s="11">
        <v>350000</v>
      </c>
      <c r="R15" s="77"/>
      <c r="S15" s="77"/>
      <c r="T15" s="77"/>
      <c r="U15" s="77"/>
    </row>
    <row r="16" spans="8:21" ht="21" customHeight="1" x14ac:dyDescent="0.3">
      <c r="H16" s="68">
        <f t="shared" si="1"/>
        <v>12</v>
      </c>
      <c r="I16" s="13">
        <v>44990</v>
      </c>
      <c r="J16" s="69">
        <f>DAY(Bangchi2023[[#This Row],[Ngày Tháng]])</f>
        <v>5</v>
      </c>
      <c r="K16" s="70">
        <f>MONTH(Bangchi2023[[#This Row],[Ngày Tháng]])</f>
        <v>3</v>
      </c>
      <c r="L16" s="71">
        <f>YEAR(Bangchi2023[[#This Row],[Ngày Tháng]])</f>
        <v>2023</v>
      </c>
      <c r="M16" s="78" t="s">
        <v>22</v>
      </c>
      <c r="N16" s="71" t="str">
        <f>IFERROR(VLOOKUP(Bangchi2023[[#This Row],[DANH MỤC CHI]],INFO_TB_CHI[[Tên Danh Mục]:[Quỹ - Ví]],2,0),"")</f>
        <v>S</v>
      </c>
      <c r="O16" s="12" t="s">
        <v>89</v>
      </c>
      <c r="P16" s="11">
        <v>700000</v>
      </c>
      <c r="R16" s="77"/>
      <c r="S16" s="77"/>
      <c r="T16" s="77"/>
      <c r="U16" s="77"/>
    </row>
    <row r="17" spans="8:21" ht="21" customHeight="1" x14ac:dyDescent="0.3">
      <c r="H17" s="68">
        <f t="shared" si="1"/>
        <v>13</v>
      </c>
      <c r="I17" s="13">
        <v>44991</v>
      </c>
      <c r="J17" s="69">
        <f>DAY(Bangchi2023[[#This Row],[Ngày Tháng]])</f>
        <v>6</v>
      </c>
      <c r="K17" s="70">
        <f>MONTH(Bangchi2023[[#This Row],[Ngày Tháng]])</f>
        <v>3</v>
      </c>
      <c r="L17" s="71">
        <f>YEAR(Bangchi2023[[#This Row],[Ngày Tháng]])</f>
        <v>2023</v>
      </c>
      <c r="M17" s="78" t="s">
        <v>42</v>
      </c>
      <c r="N17" s="71" t="str">
        <f>IFERROR(VLOOKUP(Bangchi2023[[#This Row],[DANH MỤC CHI]],INFO_TB_CHI[[Tên Danh Mục]:[Quỹ - Ví]],2,0),"")</f>
        <v>Đ</v>
      </c>
      <c r="O17" s="12" t="s">
        <v>90</v>
      </c>
      <c r="P17" s="11">
        <v>6010000</v>
      </c>
      <c r="R17" s="77"/>
      <c r="S17" s="77"/>
      <c r="T17" s="77"/>
      <c r="U17" s="77"/>
    </row>
    <row r="18" spans="8:21" ht="21" customHeight="1" x14ac:dyDescent="0.3">
      <c r="H18" s="68">
        <f t="shared" si="1"/>
        <v>14</v>
      </c>
      <c r="I18" s="13">
        <v>44991</v>
      </c>
      <c r="J18" s="69">
        <f>DAY(Bangchi2023[[#This Row],[Ngày Tháng]])</f>
        <v>6</v>
      </c>
      <c r="K18" s="70">
        <f>MONTH(Bangchi2023[[#This Row],[Ngày Tháng]])</f>
        <v>3</v>
      </c>
      <c r="L18" s="71">
        <f>YEAR(Bangchi2023[[#This Row],[Ngày Tháng]])</f>
        <v>2023</v>
      </c>
      <c r="M18" s="78" t="s">
        <v>39</v>
      </c>
      <c r="N18" s="71" t="str">
        <f>IFERROR(VLOOKUP(Bangchi2023[[#This Row],[DANH MỤC CHI]],INFO_TB_CHI[[Tên Danh Mục]:[Quỹ - Ví]],2,0),"")</f>
        <v>M</v>
      </c>
      <c r="O18" s="12" t="s">
        <v>91</v>
      </c>
      <c r="P18" s="11">
        <v>1250000</v>
      </c>
      <c r="R18" s="77"/>
      <c r="S18" s="77"/>
      <c r="T18" s="77"/>
      <c r="U18" s="77"/>
    </row>
    <row r="19" spans="8:21" ht="21" customHeight="1" x14ac:dyDescent="0.3">
      <c r="H19" s="68">
        <f t="shared" si="1"/>
        <v>15</v>
      </c>
      <c r="I19" s="13">
        <v>44992</v>
      </c>
      <c r="J19" s="69">
        <f>DAY(Bangchi2023[[#This Row],[Ngày Tháng]])</f>
        <v>7</v>
      </c>
      <c r="K19" s="70">
        <f>MONTH(Bangchi2023[[#This Row],[Ngày Tháng]])</f>
        <v>3</v>
      </c>
      <c r="L19" s="71">
        <f>YEAR(Bangchi2023[[#This Row],[Ngày Tháng]])</f>
        <v>2023</v>
      </c>
      <c r="M19" s="78" t="s">
        <v>40</v>
      </c>
      <c r="N19" s="71" t="str">
        <f>IFERROR(VLOOKUP(Bangchi2023[[#This Row],[DANH MỤC CHI]],INFO_TB_CHI[[Tên Danh Mục]:[Quỹ - Ví]],2,0),"")</f>
        <v>Đ</v>
      </c>
      <c r="O19" s="12" t="s">
        <v>91</v>
      </c>
      <c r="P19" s="11">
        <v>1450000</v>
      </c>
      <c r="R19" s="77"/>
      <c r="S19" s="77"/>
      <c r="T19" s="77"/>
      <c r="U19" s="77"/>
    </row>
    <row r="20" spans="8:21" ht="21" customHeight="1" x14ac:dyDescent="0.3">
      <c r="H20" s="68">
        <f t="shared" si="1"/>
        <v>16</v>
      </c>
      <c r="I20" s="13">
        <v>44993</v>
      </c>
      <c r="J20" s="69">
        <f>DAY(Bangchi2023[[#This Row],[Ngày Tháng]])</f>
        <v>8</v>
      </c>
      <c r="K20" s="70">
        <f>MONTH(Bangchi2023[[#This Row],[Ngày Tháng]])</f>
        <v>3</v>
      </c>
      <c r="L20" s="71">
        <f>YEAR(Bangchi2023[[#This Row],[Ngày Tháng]])</f>
        <v>2023</v>
      </c>
      <c r="M20" s="78" t="s">
        <v>43</v>
      </c>
      <c r="N20" s="71" t="str">
        <f>IFERROR(VLOOKUP(Bangchi2023[[#This Row],[DANH MỤC CHI]],INFO_TB_CHI[[Tên Danh Mục]:[Quỹ - Ví]],2,0),"")</f>
        <v>T</v>
      </c>
      <c r="O20" s="12" t="s">
        <v>91</v>
      </c>
      <c r="P20" s="11">
        <v>1140000</v>
      </c>
      <c r="R20" s="77"/>
      <c r="S20" s="77"/>
      <c r="T20" s="77"/>
      <c r="U20" s="77"/>
    </row>
    <row r="21" spans="8:21" ht="21" customHeight="1" x14ac:dyDescent="0.3">
      <c r="H21" s="68">
        <f t="shared" si="1"/>
        <v>17</v>
      </c>
      <c r="I21" s="13">
        <v>45025</v>
      </c>
      <c r="J21" s="69">
        <f>DAY(Bangchi2023[[#This Row],[Ngày Tháng]])</f>
        <v>9</v>
      </c>
      <c r="K21" s="70">
        <f>MONTH(Bangchi2023[[#This Row],[Ngày Tháng]])</f>
        <v>4</v>
      </c>
      <c r="L21" s="71">
        <f>YEAR(Bangchi2023[[#This Row],[Ngày Tháng]])</f>
        <v>2023</v>
      </c>
      <c r="M21" s="78" t="s">
        <v>35</v>
      </c>
      <c r="N21" s="71" t="str">
        <f>IFERROR(VLOOKUP(Bangchi2023[[#This Row],[DANH MỤC CHI]],INFO_TB_CHI[[Tên Danh Mục]:[Quỹ - Ví]],2,0),"")</f>
        <v>M</v>
      </c>
      <c r="O21" s="12" t="s">
        <v>91</v>
      </c>
      <c r="P21" s="11">
        <v>4050999</v>
      </c>
      <c r="R21" s="77"/>
      <c r="S21" s="77"/>
      <c r="T21" s="77"/>
      <c r="U21" s="77"/>
    </row>
    <row r="22" spans="8:21" ht="21" customHeight="1" x14ac:dyDescent="0.3">
      <c r="H22" s="68">
        <f t="shared" si="1"/>
        <v>18</v>
      </c>
      <c r="I22" s="13">
        <v>45056</v>
      </c>
      <c r="J22" s="69">
        <f>DAY(Bangchi2023[[#This Row],[Ngày Tháng]])</f>
        <v>10</v>
      </c>
      <c r="K22" s="70">
        <f>MONTH(Bangchi2023[[#This Row],[Ngày Tháng]])</f>
        <v>5</v>
      </c>
      <c r="L22" s="71">
        <f>YEAR(Bangchi2023[[#This Row],[Ngày Tháng]])</f>
        <v>2023</v>
      </c>
      <c r="M22" s="78" t="s">
        <v>39</v>
      </c>
      <c r="N22" s="71" t="str">
        <f>IFERROR(VLOOKUP(Bangchi2023[[#This Row],[DANH MỤC CHI]],INFO_TB_CHI[[Tên Danh Mục]:[Quỹ - Ví]],2,0),"")</f>
        <v>M</v>
      </c>
      <c r="O22" s="12" t="s">
        <v>91</v>
      </c>
      <c r="P22" s="11">
        <v>4833000</v>
      </c>
      <c r="R22" s="77"/>
      <c r="S22" s="77"/>
      <c r="T22" s="77"/>
      <c r="U22" s="77"/>
    </row>
    <row r="23" spans="8:21" ht="21" customHeight="1" x14ac:dyDescent="0.3">
      <c r="H23" s="68">
        <f t="shared" si="1"/>
        <v>19</v>
      </c>
      <c r="I23" s="13">
        <v>45088</v>
      </c>
      <c r="J23" s="69">
        <f>DAY(Bangchi2023[[#This Row],[Ngày Tháng]])</f>
        <v>11</v>
      </c>
      <c r="K23" s="70">
        <f>MONTH(Bangchi2023[[#This Row],[Ngày Tháng]])</f>
        <v>6</v>
      </c>
      <c r="L23" s="71">
        <f>YEAR(Bangchi2023[[#This Row],[Ngày Tháng]])</f>
        <v>2023</v>
      </c>
      <c r="M23" s="78" t="s">
        <v>42</v>
      </c>
      <c r="N23" s="71" t="str">
        <f>IFERROR(VLOOKUP(Bangchi2023[[#This Row],[DANH MỤC CHI]],INFO_TB_CHI[[Tên Danh Mục]:[Quỹ - Ví]],2,0),"")</f>
        <v>Đ</v>
      </c>
      <c r="O23" s="12" t="s">
        <v>91</v>
      </c>
      <c r="P23" s="11">
        <v>6900250</v>
      </c>
      <c r="S23" s="77"/>
      <c r="T23" s="77"/>
      <c r="U23" s="77"/>
    </row>
    <row r="24" spans="8:21" ht="21" customHeight="1" x14ac:dyDescent="0.3">
      <c r="H24" s="68">
        <f t="shared" si="1"/>
        <v>20</v>
      </c>
      <c r="I24" s="13">
        <v>45119</v>
      </c>
      <c r="J24" s="69">
        <f>DAY(Bangchi2023[[#This Row],[Ngày Tháng]])</f>
        <v>12</v>
      </c>
      <c r="K24" s="70">
        <f>MONTH(Bangchi2023[[#This Row],[Ngày Tháng]])</f>
        <v>7</v>
      </c>
      <c r="L24" s="71">
        <f>YEAR(Bangchi2023[[#This Row],[Ngày Tháng]])</f>
        <v>2023</v>
      </c>
      <c r="M24" s="78" t="s">
        <v>38</v>
      </c>
      <c r="N24" s="71" t="str">
        <f>IFERROR(VLOOKUP(Bangchi2023[[#This Row],[DANH MỤC CHI]],INFO_TB_CHI[[Tên Danh Mục]:[Quỹ - Ví]],2,0),"")</f>
        <v>S</v>
      </c>
      <c r="O24" s="12" t="s">
        <v>91</v>
      </c>
      <c r="P24" s="11">
        <v>5002000</v>
      </c>
      <c r="S24" s="77"/>
      <c r="T24" s="77"/>
      <c r="U24" s="77"/>
    </row>
    <row r="25" spans="8:21" ht="21" customHeight="1" x14ac:dyDescent="0.3">
      <c r="H25" s="68">
        <f t="shared" si="1"/>
        <v>21</v>
      </c>
      <c r="I25" s="13">
        <v>45151</v>
      </c>
      <c r="J25" s="69">
        <f>DAY(Bangchi2023[[#This Row],[Ngày Tháng]])</f>
        <v>13</v>
      </c>
      <c r="K25" s="70">
        <f>MONTH(Bangchi2023[[#This Row],[Ngày Tháng]])</f>
        <v>8</v>
      </c>
      <c r="L25" s="71">
        <f>YEAR(Bangchi2023[[#This Row],[Ngày Tháng]])</f>
        <v>2023</v>
      </c>
      <c r="M25" s="78" t="s">
        <v>41</v>
      </c>
      <c r="N25" s="71" t="str">
        <f>IFERROR(VLOOKUP(Bangchi2023[[#This Row],[DANH MỤC CHI]],INFO_TB_CHI[[Tên Danh Mục]:[Quỹ - Ví]],2,0),"")</f>
        <v>Đ</v>
      </c>
      <c r="O25" s="12" t="s">
        <v>91</v>
      </c>
      <c r="P25" s="11">
        <v>4250000</v>
      </c>
      <c r="S25" s="77"/>
      <c r="T25" s="77"/>
      <c r="U25" s="77"/>
    </row>
    <row r="26" spans="8:21" ht="21" customHeight="1" x14ac:dyDescent="0.3">
      <c r="H26" s="68">
        <f t="shared" si="1"/>
        <v>22</v>
      </c>
      <c r="I26" s="13">
        <v>45183</v>
      </c>
      <c r="J26" s="69">
        <f>DAY(Bangchi2023[[#This Row],[Ngày Tháng]])</f>
        <v>14</v>
      </c>
      <c r="K26" s="70">
        <f>MONTH(Bangchi2023[[#This Row],[Ngày Tháng]])</f>
        <v>9</v>
      </c>
      <c r="L26" s="71">
        <f>YEAR(Bangchi2023[[#This Row],[Ngày Tháng]])</f>
        <v>2023</v>
      </c>
      <c r="M26" s="78" t="s">
        <v>43</v>
      </c>
      <c r="N26" s="71" t="str">
        <f>IFERROR(VLOOKUP(Bangchi2023[[#This Row],[DANH MỤC CHI]],INFO_TB_CHI[[Tên Danh Mục]:[Quỹ - Ví]],2,0),"")</f>
        <v>T</v>
      </c>
      <c r="O26" s="12" t="s">
        <v>91</v>
      </c>
      <c r="P26" s="11">
        <v>3820000</v>
      </c>
    </row>
    <row r="27" spans="8:21" ht="21" customHeight="1" x14ac:dyDescent="0.3">
      <c r="H27" s="68">
        <f t="shared" si="1"/>
        <v>23</v>
      </c>
      <c r="I27" s="13">
        <v>45214</v>
      </c>
      <c r="J27" s="69">
        <f>DAY(Bangchi2023[[#This Row],[Ngày Tháng]])</f>
        <v>15</v>
      </c>
      <c r="K27" s="70">
        <f>MONTH(Bangchi2023[[#This Row],[Ngày Tháng]])</f>
        <v>10</v>
      </c>
      <c r="L27" s="71">
        <f>YEAR(Bangchi2023[[#This Row],[Ngày Tháng]])</f>
        <v>2023</v>
      </c>
      <c r="M27" s="78" t="s">
        <v>37</v>
      </c>
      <c r="N27" s="71" t="str">
        <f>IFERROR(VLOOKUP(Bangchi2023[[#This Row],[DANH MỤC CHI]],INFO_TB_CHI[[Tên Danh Mục]:[Quỹ - Ví]],2,0),"")</f>
        <v>S</v>
      </c>
      <c r="O27" s="12" t="s">
        <v>91</v>
      </c>
      <c r="P27" s="11">
        <v>5230000</v>
      </c>
    </row>
    <row r="28" spans="8:21" ht="21" customHeight="1" x14ac:dyDescent="0.3">
      <c r="H28" s="68">
        <f t="shared" si="1"/>
        <v>24</v>
      </c>
      <c r="I28" s="13">
        <v>45246</v>
      </c>
      <c r="J28" s="69">
        <f>DAY(Bangchi2023[[#This Row],[Ngày Tháng]])</f>
        <v>16</v>
      </c>
      <c r="K28" s="70">
        <f>MONTH(Bangchi2023[[#This Row],[Ngày Tháng]])</f>
        <v>11</v>
      </c>
      <c r="L28" s="71">
        <f>YEAR(Bangchi2023[[#This Row],[Ngày Tháng]])</f>
        <v>2023</v>
      </c>
      <c r="M28" s="78" t="s">
        <v>30</v>
      </c>
      <c r="N28" s="71" t="str">
        <f>IFERROR(VLOOKUP(Bangchi2023[[#This Row],[DANH MỤC CHI]],INFO_TB_CHI[[Tên Danh Mục]:[Quỹ - Ví]],2,0),"")</f>
        <v>S</v>
      </c>
      <c r="O28" s="12" t="s">
        <v>91</v>
      </c>
      <c r="P28" s="11">
        <v>4570000</v>
      </c>
    </row>
    <row r="29" spans="8:21" ht="21" customHeight="1" x14ac:dyDescent="0.3">
      <c r="H29" s="93">
        <f t="shared" si="1"/>
        <v>25</v>
      </c>
      <c r="I29" s="102">
        <v>45277</v>
      </c>
      <c r="J29" s="69">
        <f>DAY(Bangchi2023[[#This Row],[Ngày Tháng]])</f>
        <v>17</v>
      </c>
      <c r="K29" s="70">
        <f>MONTH(Bangchi2023[[#This Row],[Ngày Tháng]])</f>
        <v>12</v>
      </c>
      <c r="L29" s="71">
        <f>YEAR(Bangchi2023[[#This Row],[Ngày Tháng]])</f>
        <v>2023</v>
      </c>
      <c r="M29" s="103" t="s">
        <v>43</v>
      </c>
      <c r="N29" s="71" t="str">
        <f>IFERROR(VLOOKUP(Bangchi2023[[#This Row],[DANH MỤC CHI]],INFO_TB_CHI[[Tên Danh Mục]:[Quỹ - Ví]],2,0),"")</f>
        <v>T</v>
      </c>
      <c r="O29" s="104" t="s">
        <v>91</v>
      </c>
      <c r="P29" s="105">
        <v>5100000</v>
      </c>
    </row>
    <row r="30" spans="8:21" ht="21" customHeight="1" x14ac:dyDescent="0.3">
      <c r="H30" s="68">
        <f>ROW()-4</f>
        <v>26</v>
      </c>
      <c r="I30" s="13">
        <v>45277</v>
      </c>
      <c r="J30" s="69">
        <f>DAY(Bangchi2023[[#This Row],[Ngày Tháng]])</f>
        <v>17</v>
      </c>
      <c r="K30" s="70">
        <f>MONTH(Bangchi2023[[#This Row],[Ngày Tháng]])</f>
        <v>12</v>
      </c>
      <c r="L30" s="71">
        <f>YEAR(Bangchi2023[[#This Row],[Ngày Tháng]])</f>
        <v>2023</v>
      </c>
      <c r="M30" s="78" t="s">
        <v>22</v>
      </c>
      <c r="N30" s="68" t="str">
        <f>IFERROR(VLOOKUP(Bangchi2023[[#This Row],[DANH MỤC CHI]],INFO_TB_CHI[[Tên Danh Mục]:[Quỹ - Ví]],2,0),"")</f>
        <v>S</v>
      </c>
      <c r="O30" s="12" t="s">
        <v>94</v>
      </c>
      <c r="P30" s="11">
        <v>420000</v>
      </c>
    </row>
  </sheetData>
  <mergeCells count="1">
    <mergeCell ref="H2:P3"/>
  </mergeCells>
  <pageMargins left="0.7" right="0.7" top="0.75" bottom="0.75" header="0.3" footer="0.3"/>
  <pageSetup paperSize="9" fitToWidth="0" orientation="portrait" r:id="rId1"/>
  <headerFooter>
    <oddFooter>&amp;CTrang &amp;P</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8C01DBD-44E5-4DB8-9381-CF7A736FCA0A}">
          <x14:formula1>
            <xm:f>DANH_MUC!$J$7:$J$23</xm:f>
          </x14:formula1>
          <xm:sqref>M5:M30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7489A-BC0D-43F4-859C-AF50EFF2F865}">
  <sheetPr>
    <tabColor rgb="FF00B050"/>
  </sheetPr>
  <dimension ref="H1:U26"/>
  <sheetViews>
    <sheetView showGridLines="0" showRowColHeaders="0" zoomScaleNormal="100" workbookViewId="0"/>
  </sheetViews>
  <sheetFormatPr defaultColWidth="9.109375" defaultRowHeight="21" customHeight="1" x14ac:dyDescent="0.3"/>
  <cols>
    <col min="1" max="1" width="9.109375" style="3"/>
    <col min="2" max="2" width="8" style="3" customWidth="1"/>
    <col min="3" max="3" width="12.44140625" style="3" customWidth="1"/>
    <col min="4" max="5" width="8" style="3" customWidth="1"/>
    <col min="6" max="6" width="9.109375" style="3" customWidth="1"/>
    <col min="7" max="7" width="9.5546875" style="3" customWidth="1"/>
    <col min="8" max="8" width="8.109375" style="3" customWidth="1"/>
    <col min="9" max="9" width="13.33203125" style="3" customWidth="1"/>
    <col min="10" max="12" width="10.109375" style="3" customWidth="1"/>
    <col min="13" max="13" width="24.6640625" style="3" customWidth="1"/>
    <col min="14" max="14" width="11.44140625" style="3" customWidth="1"/>
    <col min="15" max="15" width="21" style="3" customWidth="1"/>
    <col min="16" max="16" width="14.109375" style="3" customWidth="1"/>
    <col min="17" max="18" width="9.109375" style="3"/>
    <col min="19" max="19" width="13.109375" style="3" bestFit="1" customWidth="1"/>
    <col min="20" max="20" width="18.88671875" style="3" bestFit="1" customWidth="1"/>
    <col min="21" max="16384" width="9.109375" style="3"/>
  </cols>
  <sheetData>
    <row r="1" spans="8:21" ht="24.75" customHeight="1" x14ac:dyDescent="0.3"/>
    <row r="2" spans="8:21" ht="21" customHeight="1" x14ac:dyDescent="0.3">
      <c r="H2" s="109" t="s">
        <v>59</v>
      </c>
      <c r="I2" s="109"/>
      <c r="J2" s="109"/>
      <c r="K2" s="109"/>
      <c r="L2" s="109"/>
      <c r="M2" s="109"/>
      <c r="N2" s="109"/>
      <c r="O2" s="109"/>
      <c r="P2" s="109"/>
    </row>
    <row r="3" spans="8:21" ht="21" customHeight="1" x14ac:dyDescent="0.3">
      <c r="H3" s="109"/>
      <c r="I3" s="109"/>
      <c r="J3" s="109"/>
      <c r="K3" s="109"/>
      <c r="L3" s="109"/>
      <c r="M3" s="109"/>
      <c r="N3" s="109"/>
      <c r="O3" s="109"/>
      <c r="P3" s="109"/>
    </row>
    <row r="4" spans="8:21" ht="21" customHeight="1" x14ac:dyDescent="0.3">
      <c r="H4" s="19" t="s">
        <v>0</v>
      </c>
      <c r="I4" s="20" t="s">
        <v>18</v>
      </c>
      <c r="J4" s="20" t="s">
        <v>4</v>
      </c>
      <c r="K4" s="20" t="s">
        <v>5</v>
      </c>
      <c r="L4" s="20" t="s">
        <v>6</v>
      </c>
      <c r="M4" s="20" t="s">
        <v>9</v>
      </c>
      <c r="N4" s="20" t="s">
        <v>1</v>
      </c>
      <c r="O4" s="20" t="s">
        <v>8</v>
      </c>
      <c r="P4" s="72" t="s">
        <v>10</v>
      </c>
    </row>
    <row r="5" spans="8:21" ht="21" customHeight="1" x14ac:dyDescent="0.3">
      <c r="H5" s="73">
        <f>ROW()-4</f>
        <v>1</v>
      </c>
      <c r="I5" s="74">
        <v>44936</v>
      </c>
      <c r="J5" s="75">
        <f>DAY(BangThu2023[[#This Row],[Ngày Tháng]])</f>
        <v>10</v>
      </c>
      <c r="K5" s="75">
        <f>MONTH(BangThu2023[[#This Row],[Ngày Tháng]])</f>
        <v>1</v>
      </c>
      <c r="L5" s="75">
        <f>YEAR(BangThu2023[[#This Row],[Ngày Tháng]])</f>
        <v>2023</v>
      </c>
      <c r="M5" s="79" t="s">
        <v>21</v>
      </c>
      <c r="N5" s="75" t="str">
        <f>IFERROR(VLOOKUP(BangThu2023[[#This Row],[DANH MỤC THU]],INFO_TB_THU[[Tên Danh Mục]:[Quỹ - Ví]],2,0),"")</f>
        <v>T</v>
      </c>
      <c r="O5" s="80" t="s">
        <v>67</v>
      </c>
      <c r="P5" s="76">
        <v>450000</v>
      </c>
    </row>
    <row r="6" spans="8:21" ht="21" customHeight="1" x14ac:dyDescent="0.3">
      <c r="H6" s="68">
        <f t="shared" ref="H6:H7" si="0">ROW()-4</f>
        <v>2</v>
      </c>
      <c r="I6" s="74">
        <v>44937</v>
      </c>
      <c r="J6" s="71">
        <f>DAY(BangThu2023[[#This Row],[Ngày Tháng]])</f>
        <v>11</v>
      </c>
      <c r="K6" s="71">
        <f>MONTH(BangThu2023[[#This Row],[Ngày Tháng]])</f>
        <v>1</v>
      </c>
      <c r="L6" s="71">
        <f>YEAR(BangThu2023[[#This Row],[Ngày Tháng]])</f>
        <v>2023</v>
      </c>
      <c r="M6" s="81" t="s">
        <v>44</v>
      </c>
      <c r="N6" s="71" t="str">
        <f>IFERROR(VLOOKUP(BangThu2023[[#This Row],[DANH MỤC THU]],INFO_TB_THU[[Tên Danh Mục]:[Quỹ - Ví]],2,0),"")</f>
        <v>M</v>
      </c>
      <c r="O6" s="82" t="s">
        <v>72</v>
      </c>
      <c r="P6" s="83">
        <v>790000</v>
      </c>
    </row>
    <row r="7" spans="8:21" ht="21" customHeight="1" x14ac:dyDescent="0.3">
      <c r="H7" s="68">
        <f t="shared" si="0"/>
        <v>3</v>
      </c>
      <c r="I7" s="74">
        <v>44938</v>
      </c>
      <c r="J7" s="71">
        <f>DAY(BangThu2023[[#This Row],[Ngày Tháng]])</f>
        <v>12</v>
      </c>
      <c r="K7" s="71">
        <f>MONTH(BangThu2023[[#This Row],[Ngày Tháng]])</f>
        <v>1</v>
      </c>
      <c r="L7" s="71">
        <f>YEAR(BangThu2023[[#This Row],[Ngày Tháng]])</f>
        <v>2023</v>
      </c>
      <c r="M7" s="81" t="s">
        <v>20</v>
      </c>
      <c r="N7" s="71" t="str">
        <f>IFERROR(VLOOKUP(BangThu2023[[#This Row],[DANH MỤC THU]],INFO_TB_THU[[Tên Danh Mục]:[Quỹ - Ví]],2,0),"")</f>
        <v>Đ</v>
      </c>
      <c r="O7" s="82" t="s">
        <v>73</v>
      </c>
      <c r="P7" s="83">
        <v>880000</v>
      </c>
    </row>
    <row r="8" spans="8:21" ht="21" customHeight="1" x14ac:dyDescent="0.3">
      <c r="H8" s="68">
        <f>ROW()-4</f>
        <v>4</v>
      </c>
      <c r="I8" s="74">
        <v>44939</v>
      </c>
      <c r="J8" s="71">
        <f>DAY(BangThu2023[[#This Row],[Ngày Tháng]])</f>
        <v>13</v>
      </c>
      <c r="K8" s="71">
        <f>MONTH(BangThu2023[[#This Row],[Ngày Tháng]])</f>
        <v>1</v>
      </c>
      <c r="L8" s="71">
        <f>YEAR(BangThu2023[[#This Row],[Ngày Tháng]])</f>
        <v>2023</v>
      </c>
      <c r="M8" s="81" t="s">
        <v>19</v>
      </c>
      <c r="N8" s="71" t="str">
        <f>IFERROR(VLOOKUP(BangThu2023[[#This Row],[DANH MỤC THU]],INFO_TB_THU[[Tên Danh Mục]:[Quỹ - Ví]],2,0),"")</f>
        <v>S</v>
      </c>
      <c r="O8" s="82" t="s">
        <v>74</v>
      </c>
      <c r="P8" s="83">
        <v>786000</v>
      </c>
    </row>
    <row r="9" spans="8:21" ht="21" customHeight="1" x14ac:dyDescent="0.3">
      <c r="H9" s="68">
        <f t="shared" ref="H9:H20" si="1">ROW()-4</f>
        <v>5</v>
      </c>
      <c r="I9" s="92">
        <v>44936</v>
      </c>
      <c r="J9" s="71">
        <f>DAY(BangThu2023[[#This Row],[Ngày Tháng]])</f>
        <v>10</v>
      </c>
      <c r="K9" s="71">
        <f>MONTH(BangThu2023[[#This Row],[Ngày Tháng]])</f>
        <v>1</v>
      </c>
      <c r="L9" s="71">
        <f>YEAR(BangThu2023[[#This Row],[Ngày Tháng]])</f>
        <v>2023</v>
      </c>
      <c r="M9" s="81" t="s">
        <v>21</v>
      </c>
      <c r="N9" s="71" t="str">
        <f>IFERROR(VLOOKUP(BangThu2023[[#This Row],[DANH MỤC THU]],INFO_TB_THU[[Tên Danh Mục]:[Quỹ - Ví]],2,0),"")</f>
        <v>T</v>
      </c>
      <c r="O9" s="81" t="s">
        <v>75</v>
      </c>
      <c r="P9" s="83">
        <v>4600000</v>
      </c>
      <c r="S9" s="77"/>
      <c r="T9" s="77"/>
      <c r="U9" s="77"/>
    </row>
    <row r="10" spans="8:21" ht="21" customHeight="1" x14ac:dyDescent="0.3">
      <c r="H10" s="68">
        <f t="shared" si="1"/>
        <v>6</v>
      </c>
      <c r="I10" s="92">
        <v>44968</v>
      </c>
      <c r="J10" s="71">
        <f>DAY(BangThu2023[[#This Row],[Ngày Tháng]])</f>
        <v>11</v>
      </c>
      <c r="K10" s="71">
        <f>MONTH(BangThu2023[[#This Row],[Ngày Tháng]])</f>
        <v>2</v>
      </c>
      <c r="L10" s="71">
        <f>YEAR(BangThu2023[[#This Row],[Ngày Tháng]])</f>
        <v>2023</v>
      </c>
      <c r="M10" s="81" t="s">
        <v>21</v>
      </c>
      <c r="N10" s="71" t="str">
        <f>IFERROR(VLOOKUP(BangThu2023[[#This Row],[DANH MỤC THU]],INFO_TB_THU[[Tên Danh Mục]:[Quỹ - Ví]],2,0),"")</f>
        <v>T</v>
      </c>
      <c r="O10" s="81" t="s">
        <v>75</v>
      </c>
      <c r="P10" s="83">
        <v>7500000</v>
      </c>
      <c r="S10" s="77"/>
      <c r="T10" s="77"/>
      <c r="U10" s="77"/>
    </row>
    <row r="11" spans="8:21" ht="21" customHeight="1" x14ac:dyDescent="0.3">
      <c r="H11" s="68">
        <f t="shared" si="1"/>
        <v>7</v>
      </c>
      <c r="I11" s="92">
        <v>44997</v>
      </c>
      <c r="J11" s="71">
        <f>DAY(BangThu2023[[#This Row],[Ngày Tháng]])</f>
        <v>12</v>
      </c>
      <c r="K11" s="71">
        <f>MONTH(BangThu2023[[#This Row],[Ngày Tháng]])</f>
        <v>3</v>
      </c>
      <c r="L11" s="71">
        <f>YEAR(BangThu2023[[#This Row],[Ngày Tháng]])</f>
        <v>2023</v>
      </c>
      <c r="M11" s="81" t="s">
        <v>45</v>
      </c>
      <c r="N11" s="71" t="str">
        <f>IFERROR(VLOOKUP(BangThu2023[[#This Row],[DANH MỤC THU]],INFO_TB_THU[[Tên Danh Mục]:[Quỹ - Ví]],2,0),"")</f>
        <v>S</v>
      </c>
      <c r="O11" s="81" t="s">
        <v>76</v>
      </c>
      <c r="P11" s="83">
        <v>6500000</v>
      </c>
      <c r="S11" s="77"/>
      <c r="T11" s="77"/>
      <c r="U11" s="77"/>
    </row>
    <row r="12" spans="8:21" ht="21" customHeight="1" x14ac:dyDescent="0.3">
      <c r="H12" s="68">
        <f t="shared" si="1"/>
        <v>8</v>
      </c>
      <c r="I12" s="92">
        <v>45029</v>
      </c>
      <c r="J12" s="71">
        <f>DAY(BangThu2023[[#This Row],[Ngày Tháng]])</f>
        <v>13</v>
      </c>
      <c r="K12" s="71">
        <f>MONTH(BangThu2023[[#This Row],[Ngày Tháng]])</f>
        <v>4</v>
      </c>
      <c r="L12" s="71">
        <f>YEAR(BangThu2023[[#This Row],[Ngày Tháng]])</f>
        <v>2023</v>
      </c>
      <c r="M12" s="81" t="s">
        <v>20</v>
      </c>
      <c r="N12" s="71" t="str">
        <f>IFERROR(VLOOKUP(BangThu2023[[#This Row],[DANH MỤC THU]],INFO_TB_THU[[Tên Danh Mục]:[Quỹ - Ví]],2,0),"")</f>
        <v>Đ</v>
      </c>
      <c r="O12" s="81" t="s">
        <v>77</v>
      </c>
      <c r="P12" s="83">
        <v>5450000</v>
      </c>
      <c r="S12" s="77"/>
      <c r="T12" s="77"/>
      <c r="U12" s="77"/>
    </row>
    <row r="13" spans="8:21" ht="21" customHeight="1" x14ac:dyDescent="0.3">
      <c r="H13" s="68">
        <f t="shared" si="1"/>
        <v>9</v>
      </c>
      <c r="I13" s="92">
        <v>45060</v>
      </c>
      <c r="J13" s="71">
        <f>DAY(BangThu2023[[#This Row],[Ngày Tháng]])</f>
        <v>14</v>
      </c>
      <c r="K13" s="71">
        <f>MONTH(BangThu2023[[#This Row],[Ngày Tháng]])</f>
        <v>5</v>
      </c>
      <c r="L13" s="71">
        <f>YEAR(BangThu2023[[#This Row],[Ngày Tháng]])</f>
        <v>2023</v>
      </c>
      <c r="M13" s="81" t="s">
        <v>46</v>
      </c>
      <c r="N13" s="71" t="str">
        <f>IFERROR(VLOOKUP(BangThu2023[[#This Row],[DANH MỤC THU]],INFO_TB_THU[[Tên Danh Mục]:[Quỹ - Ví]],2,0),"")</f>
        <v>M</v>
      </c>
      <c r="O13" s="81" t="s">
        <v>78</v>
      </c>
      <c r="P13" s="83">
        <v>7250000</v>
      </c>
      <c r="S13" s="77"/>
      <c r="T13" s="77"/>
      <c r="U13" s="77"/>
    </row>
    <row r="14" spans="8:21" ht="21" customHeight="1" x14ac:dyDescent="0.3">
      <c r="H14" s="68">
        <f t="shared" si="1"/>
        <v>10</v>
      </c>
      <c r="I14" s="92">
        <v>45092</v>
      </c>
      <c r="J14" s="71">
        <f>DAY(BangThu2023[[#This Row],[Ngày Tháng]])</f>
        <v>15</v>
      </c>
      <c r="K14" s="71">
        <f>MONTH(BangThu2023[[#This Row],[Ngày Tháng]])</f>
        <v>6</v>
      </c>
      <c r="L14" s="71">
        <f>YEAR(BangThu2023[[#This Row],[Ngày Tháng]])</f>
        <v>2023</v>
      </c>
      <c r="M14" s="81" t="s">
        <v>24</v>
      </c>
      <c r="N14" s="71" t="str">
        <f>IFERROR(VLOOKUP(BangThu2023[[#This Row],[DANH MỤC THU]],INFO_TB_THU[[Tên Danh Mục]:[Quỹ - Ví]],2,0),"")</f>
        <v>S</v>
      </c>
      <c r="O14" s="81" t="s">
        <v>76</v>
      </c>
      <c r="P14" s="83">
        <v>5800000</v>
      </c>
      <c r="S14" s="77"/>
      <c r="T14" s="77"/>
      <c r="U14" s="77"/>
    </row>
    <row r="15" spans="8:21" ht="21" customHeight="1" x14ac:dyDescent="0.3">
      <c r="H15" s="68">
        <f t="shared" si="1"/>
        <v>11</v>
      </c>
      <c r="I15" s="92">
        <v>45123</v>
      </c>
      <c r="J15" s="71">
        <f>DAY(BangThu2023[[#This Row],[Ngày Tháng]])</f>
        <v>16</v>
      </c>
      <c r="K15" s="71">
        <f>MONTH(BangThu2023[[#This Row],[Ngày Tháng]])</f>
        <v>7</v>
      </c>
      <c r="L15" s="71">
        <f>YEAR(BangThu2023[[#This Row],[Ngày Tháng]])</f>
        <v>2023</v>
      </c>
      <c r="M15" s="81" t="s">
        <v>50</v>
      </c>
      <c r="N15" s="71" t="str">
        <f>IFERROR(VLOOKUP(BangThu2023[[#This Row],[DANH MỤC THU]],INFO_TB_THU[[Tên Danh Mục]:[Quỹ - Ví]],2,0),"")</f>
        <v>Đ</v>
      </c>
      <c r="O15" s="81" t="s">
        <v>77</v>
      </c>
      <c r="P15" s="83">
        <v>8750000</v>
      </c>
      <c r="S15" s="77"/>
      <c r="T15" s="77"/>
      <c r="U15" s="77"/>
    </row>
    <row r="16" spans="8:21" ht="21" customHeight="1" x14ac:dyDescent="0.3">
      <c r="H16" s="68">
        <f t="shared" si="1"/>
        <v>12</v>
      </c>
      <c r="I16" s="92">
        <v>45155</v>
      </c>
      <c r="J16" s="71">
        <f>DAY(BangThu2023[[#This Row],[Ngày Tháng]])</f>
        <v>17</v>
      </c>
      <c r="K16" s="71">
        <f>MONTH(BangThu2023[[#This Row],[Ngày Tháng]])</f>
        <v>8</v>
      </c>
      <c r="L16" s="71">
        <f>YEAR(BangThu2023[[#This Row],[Ngày Tháng]])</f>
        <v>2023</v>
      </c>
      <c r="M16" s="81" t="s">
        <v>43</v>
      </c>
      <c r="N16" s="71" t="str">
        <f>IFERROR(VLOOKUP(BangThu2023[[#This Row],[DANH MỤC THU]],INFO_TB_THU[[Tên Danh Mục]:[Quỹ - Ví]],2,0),"")</f>
        <v>T</v>
      </c>
      <c r="O16" s="81" t="s">
        <v>75</v>
      </c>
      <c r="P16" s="83">
        <v>6155000</v>
      </c>
      <c r="S16" s="77"/>
      <c r="T16" s="77"/>
      <c r="U16" s="77"/>
    </row>
    <row r="17" spans="8:21" ht="21" customHeight="1" x14ac:dyDescent="0.3">
      <c r="H17" s="68">
        <f t="shared" si="1"/>
        <v>13</v>
      </c>
      <c r="I17" s="92">
        <v>45187</v>
      </c>
      <c r="J17" s="71">
        <f>DAY(BangThu2023[[#This Row],[Ngày Tháng]])</f>
        <v>18</v>
      </c>
      <c r="K17" s="71">
        <f>MONTH(BangThu2023[[#This Row],[Ngày Tháng]])</f>
        <v>9</v>
      </c>
      <c r="L17" s="71">
        <f>YEAR(BangThu2023[[#This Row],[Ngày Tháng]])</f>
        <v>2023</v>
      </c>
      <c r="M17" s="81" t="s">
        <v>19</v>
      </c>
      <c r="N17" s="71" t="str">
        <f>IFERROR(VLOOKUP(BangThu2023[[#This Row],[DANH MỤC THU]],INFO_TB_THU[[Tên Danh Mục]:[Quỹ - Ví]],2,0),"")</f>
        <v>S</v>
      </c>
      <c r="O17" s="81" t="s">
        <v>76</v>
      </c>
      <c r="P17" s="83">
        <v>6500000</v>
      </c>
      <c r="S17" s="77"/>
      <c r="T17" s="77"/>
      <c r="U17" s="77"/>
    </row>
    <row r="18" spans="8:21" ht="21" customHeight="1" x14ac:dyDescent="0.3">
      <c r="H18" s="68">
        <f t="shared" si="1"/>
        <v>14</v>
      </c>
      <c r="I18" s="92">
        <v>45218</v>
      </c>
      <c r="J18" s="71">
        <f>DAY(BangThu2023[[#This Row],[Ngày Tháng]])</f>
        <v>19</v>
      </c>
      <c r="K18" s="71">
        <f>MONTH(BangThu2023[[#This Row],[Ngày Tháng]])</f>
        <v>10</v>
      </c>
      <c r="L18" s="71">
        <f>YEAR(BangThu2023[[#This Row],[Ngày Tháng]])</f>
        <v>2023</v>
      </c>
      <c r="M18" s="81" t="s">
        <v>48</v>
      </c>
      <c r="N18" s="71" t="str">
        <f>IFERROR(VLOOKUP(BangThu2023[[#This Row],[DANH MỤC THU]],INFO_TB_THU[[Tên Danh Mục]:[Quỹ - Ví]],2,0),"")</f>
        <v>T</v>
      </c>
      <c r="O18" s="81" t="s">
        <v>75</v>
      </c>
      <c r="P18" s="83">
        <v>7200000</v>
      </c>
      <c r="S18" s="77"/>
      <c r="T18" s="77"/>
      <c r="U18" s="77"/>
    </row>
    <row r="19" spans="8:21" ht="21" customHeight="1" x14ac:dyDescent="0.3">
      <c r="H19" s="68">
        <f t="shared" si="1"/>
        <v>15</v>
      </c>
      <c r="I19" s="92">
        <v>45250</v>
      </c>
      <c r="J19" s="71">
        <f>DAY(BangThu2023[[#This Row],[Ngày Tháng]])</f>
        <v>20</v>
      </c>
      <c r="K19" s="71">
        <f>MONTH(BangThu2023[[#This Row],[Ngày Tháng]])</f>
        <v>11</v>
      </c>
      <c r="L19" s="71">
        <f>YEAR(BangThu2023[[#This Row],[Ngày Tháng]])</f>
        <v>2023</v>
      </c>
      <c r="M19" s="81" t="s">
        <v>20</v>
      </c>
      <c r="N19" s="71" t="str">
        <f>IFERROR(VLOOKUP(BangThu2023[[#This Row],[DANH MỤC THU]],INFO_TB_THU[[Tên Danh Mục]:[Quỹ - Ví]],2,0),"")</f>
        <v>Đ</v>
      </c>
      <c r="O19" s="81" t="s">
        <v>77</v>
      </c>
      <c r="P19" s="83">
        <v>8100000</v>
      </c>
      <c r="S19" s="77"/>
      <c r="T19" s="77"/>
      <c r="U19" s="77"/>
    </row>
    <row r="20" spans="8:21" ht="21" customHeight="1" x14ac:dyDescent="0.3">
      <c r="H20" s="93">
        <f t="shared" si="1"/>
        <v>16</v>
      </c>
      <c r="I20" s="94">
        <v>45281</v>
      </c>
      <c r="J20" s="71">
        <f>DAY(BangThu2023[[#This Row],[Ngày Tháng]])</f>
        <v>21</v>
      </c>
      <c r="K20" s="71">
        <f>MONTH(BangThu2023[[#This Row],[Ngày Tháng]])</f>
        <v>12</v>
      </c>
      <c r="L20" s="71">
        <f>YEAR(BangThu2023[[#This Row],[Ngày Tháng]])</f>
        <v>2023</v>
      </c>
      <c r="M20" s="79" t="s">
        <v>44</v>
      </c>
      <c r="N20" s="71" t="str">
        <f>IFERROR(VLOOKUP(BangThu2023[[#This Row],[DANH MỤC THU]],INFO_TB_THU[[Tên Danh Mục]:[Quỹ - Ví]],2,0),"")</f>
        <v>M</v>
      </c>
      <c r="O20" s="79" t="s">
        <v>78</v>
      </c>
      <c r="P20" s="95">
        <v>9600000</v>
      </c>
      <c r="S20" s="77"/>
      <c r="T20" s="77"/>
      <c r="U20" s="77"/>
    </row>
    <row r="21" spans="8:21" ht="21" customHeight="1" x14ac:dyDescent="0.3">
      <c r="H21" s="68">
        <f>ROW()-4</f>
        <v>17</v>
      </c>
      <c r="I21" s="94">
        <v>45282</v>
      </c>
      <c r="J21" s="71">
        <f>DAY(BangThu2023[[#This Row],[Ngày Tháng]])</f>
        <v>22</v>
      </c>
      <c r="K21" s="71">
        <f>MONTH(BangThu2023[[#This Row],[Ngày Tháng]])</f>
        <v>12</v>
      </c>
      <c r="L21" s="71">
        <f>YEAR(BangThu2023[[#This Row],[Ngày Tháng]])</f>
        <v>2023</v>
      </c>
      <c r="M21" s="81"/>
      <c r="N21" s="71" t="str">
        <f>IFERROR(VLOOKUP(BangThu2023[[#This Row],[DANH MỤC THU]],INFO_TB_THU[[Tên Danh Mục]:[Quỹ - Ví]],2,0),"")</f>
        <v/>
      </c>
      <c r="O21" s="81"/>
      <c r="P21" s="83"/>
      <c r="S21" s="77"/>
      <c r="T21" s="77"/>
      <c r="U21" s="77"/>
    </row>
    <row r="22" spans="8:21" ht="21" customHeight="1" x14ac:dyDescent="0.3">
      <c r="S22" s="77"/>
      <c r="T22" s="77"/>
      <c r="U22" s="77"/>
    </row>
    <row r="23" spans="8:21" ht="21" customHeight="1" x14ac:dyDescent="0.3">
      <c r="S23" s="77"/>
      <c r="T23" s="77"/>
      <c r="U23" s="77"/>
    </row>
    <row r="24" spans="8:21" ht="21" customHeight="1" x14ac:dyDescent="0.3">
      <c r="S24" s="77"/>
      <c r="T24" s="77"/>
      <c r="U24" s="77"/>
    </row>
    <row r="25" spans="8:21" ht="21" customHeight="1" x14ac:dyDescent="0.3">
      <c r="S25" s="77"/>
      <c r="T25" s="77"/>
      <c r="U25" s="77"/>
    </row>
    <row r="26" spans="8:21" ht="21" customHeight="1" x14ac:dyDescent="0.3">
      <c r="S26" s="77"/>
      <c r="T26" s="77"/>
      <c r="U26" s="77"/>
    </row>
  </sheetData>
  <mergeCells count="1">
    <mergeCell ref="H2:P3"/>
  </mergeCells>
  <phoneticPr fontId="14" type="noConversion"/>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8BD5ABBB-D991-43CD-8F90-717FAF175C83}">
          <x14:formula1>
            <xm:f>DANH_MUC!$N$7:$N$18</xm:f>
          </x14:formula1>
          <xm:sqref>M5:M21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6C821-6264-4ACE-ACD7-151DD19CBA26}">
  <sheetPr>
    <tabColor rgb="FFE3A0FE"/>
  </sheetPr>
  <dimension ref="H1:Z37"/>
  <sheetViews>
    <sheetView showGridLines="0" showRowColHeaders="0" zoomScaleNormal="100" workbookViewId="0"/>
  </sheetViews>
  <sheetFormatPr defaultColWidth="9.109375" defaultRowHeight="20.100000000000001" customHeight="1" x14ac:dyDescent="0.3"/>
  <cols>
    <col min="1" max="1" width="9.109375" style="21"/>
    <col min="2" max="2" width="8" style="21" customWidth="1"/>
    <col min="3" max="3" width="12.44140625" style="21" customWidth="1"/>
    <col min="4" max="5" width="8" style="21" customWidth="1"/>
    <col min="6" max="6" width="9.109375" style="21" customWidth="1"/>
    <col min="7" max="7" width="9.5546875" style="21" customWidth="1"/>
    <col min="8" max="8" width="4.109375" style="21" customWidth="1"/>
    <col min="9" max="9" width="22.88671875" style="21" bestFit="1" customWidth="1"/>
    <col min="10" max="10" width="13.6640625" style="22" bestFit="1" customWidth="1"/>
    <col min="11" max="11" width="6.44140625" style="21" customWidth="1"/>
    <col min="12" max="12" width="16" style="21" bestFit="1" customWidth="1"/>
    <col min="13" max="13" width="14.109375" style="22" bestFit="1" customWidth="1"/>
    <col min="14" max="14" width="7.6640625" style="21" customWidth="1"/>
    <col min="15" max="15" width="12.88671875" style="21" bestFit="1" customWidth="1"/>
    <col min="16" max="16" width="13.6640625" style="21" bestFit="1" customWidth="1"/>
    <col min="17" max="17" width="12.88671875" style="21" bestFit="1" customWidth="1"/>
    <col min="18" max="18" width="14.109375" style="21" bestFit="1" customWidth="1"/>
    <col min="19" max="19" width="6.6640625" style="21" customWidth="1"/>
    <col min="20" max="20" width="10.88671875" style="21" bestFit="1" customWidth="1"/>
    <col min="21" max="21" width="13.6640625" style="21" bestFit="1" customWidth="1"/>
    <col min="22" max="22" width="7.44140625" style="21" customWidth="1"/>
    <col min="23" max="23" width="13.109375" style="21" bestFit="1" customWidth="1"/>
    <col min="24" max="24" width="18.88671875" style="21" bestFit="1" customWidth="1"/>
    <col min="25" max="25" width="9.109375" style="21"/>
    <col min="26" max="26" width="10.88671875" style="21" bestFit="1" customWidth="1"/>
    <col min="27" max="27" width="12.6640625" style="21" bestFit="1" customWidth="1"/>
    <col min="28" max="16384" width="9.109375" style="21"/>
  </cols>
  <sheetData>
    <row r="1" spans="8:26" ht="24.75" customHeight="1" x14ac:dyDescent="0.3"/>
    <row r="2" spans="8:26" ht="15" customHeight="1" x14ac:dyDescent="0.3">
      <c r="H2" s="66"/>
      <c r="I2" s="110" t="s">
        <v>61</v>
      </c>
      <c r="J2" s="110"/>
      <c r="K2" s="110"/>
      <c r="L2" s="110"/>
      <c r="M2" s="110"/>
      <c r="N2" s="110"/>
      <c r="O2" s="110"/>
      <c r="P2" s="110"/>
      <c r="Q2" s="110"/>
      <c r="R2" s="110"/>
      <c r="S2" s="110"/>
      <c r="T2" s="110"/>
      <c r="U2" s="110"/>
      <c r="V2" s="66"/>
      <c r="W2" s="77"/>
      <c r="X2" s="77"/>
      <c r="Y2" s="77"/>
      <c r="Z2" s="77"/>
    </row>
    <row r="3" spans="8:26" ht="15" customHeight="1" x14ac:dyDescent="0.3">
      <c r="H3" s="66"/>
      <c r="I3" s="110"/>
      <c r="J3" s="110"/>
      <c r="K3" s="110"/>
      <c r="L3" s="110"/>
      <c r="M3" s="110"/>
      <c r="N3" s="110"/>
      <c r="O3" s="110"/>
      <c r="P3" s="110"/>
      <c r="Q3" s="110"/>
      <c r="R3" s="110"/>
      <c r="S3" s="110"/>
      <c r="T3" s="110"/>
      <c r="U3" s="110"/>
      <c r="V3" s="66"/>
      <c r="W3" s="77"/>
      <c r="X3" s="77"/>
      <c r="Y3" s="77"/>
      <c r="Z3" s="77"/>
    </row>
    <row r="4" spans="8:26" ht="15" customHeight="1" x14ac:dyDescent="0.3">
      <c r="H4" s="66"/>
      <c r="I4" s="110"/>
      <c r="J4" s="110"/>
      <c r="K4" s="110"/>
      <c r="L4" s="110"/>
      <c r="M4" s="110"/>
      <c r="N4" s="110"/>
      <c r="O4" s="110"/>
      <c r="P4" s="110"/>
      <c r="Q4" s="110"/>
      <c r="R4" s="110"/>
      <c r="S4" s="110"/>
      <c r="T4" s="110"/>
      <c r="U4" s="110"/>
      <c r="V4" s="66"/>
      <c r="W4" s="77"/>
      <c r="X4" s="77"/>
      <c r="Y4" s="77"/>
      <c r="Z4" s="77"/>
    </row>
    <row r="5" spans="8:26" ht="15" customHeight="1" x14ac:dyDescent="0.3">
      <c r="H5" s="23"/>
      <c r="I5" s="113" t="s">
        <v>29</v>
      </c>
      <c r="J5" s="113"/>
      <c r="K5" s="23"/>
      <c r="L5" s="114" t="s">
        <v>11</v>
      </c>
      <c r="M5" s="114"/>
      <c r="N5" s="23"/>
      <c r="O5" s="112" t="s">
        <v>27</v>
      </c>
      <c r="P5" s="112"/>
      <c r="Q5" s="111" t="s">
        <v>26</v>
      </c>
      <c r="R5" s="111"/>
      <c r="S5" s="23"/>
      <c r="T5" s="37" t="s">
        <v>5</v>
      </c>
      <c r="U5" s="37" t="s">
        <v>68</v>
      </c>
      <c r="V5" s="23"/>
      <c r="W5" s="77"/>
      <c r="X5" s="77"/>
      <c r="Y5" s="77"/>
      <c r="Z5" s="77"/>
    </row>
    <row r="6" spans="8:26" ht="15" customHeight="1" x14ac:dyDescent="0.3">
      <c r="H6" s="23"/>
      <c r="I6" s="29" t="s">
        <v>14</v>
      </c>
      <c r="J6" s="29" t="s">
        <v>28</v>
      </c>
      <c r="K6" s="23"/>
      <c r="L6" s="32" t="s">
        <v>14</v>
      </c>
      <c r="M6" s="32" t="s">
        <v>28</v>
      </c>
      <c r="N6" s="23"/>
      <c r="O6" s="7" t="s">
        <v>65</v>
      </c>
      <c r="P6" s="7" t="s">
        <v>68</v>
      </c>
      <c r="Q6" s="8" t="s">
        <v>65</v>
      </c>
      <c r="R6" s="8" t="s">
        <v>70</v>
      </c>
      <c r="S6" s="23"/>
      <c r="T6" s="88">
        <v>1</v>
      </c>
      <c r="U6" s="89">
        <v>4235000</v>
      </c>
      <c r="V6" s="23"/>
      <c r="W6" s="77"/>
      <c r="X6" s="77"/>
      <c r="Y6" s="77"/>
      <c r="Z6" s="77"/>
    </row>
    <row r="7" spans="8:26" ht="15" customHeight="1" x14ac:dyDescent="0.3">
      <c r="H7" s="23"/>
      <c r="I7" s="25" t="s">
        <v>12</v>
      </c>
      <c r="J7" s="26">
        <v>2085000</v>
      </c>
      <c r="K7" s="23"/>
      <c r="L7" s="25" t="s">
        <v>12</v>
      </c>
      <c r="M7" s="26">
        <f>IFERROR(GETPIVOTDATA("SỐ TIỀN THU",$Q$6,"QUỸ - VÍ","S")-GETPIVOTDATA("SỐ TIỀN CHI",$O$6,"QUỸ - VÍ","S")+J7,0)</f>
        <v>364000</v>
      </c>
      <c r="N7" s="23"/>
      <c r="O7" s="35" t="s">
        <v>33</v>
      </c>
      <c r="P7" s="39">
        <v>11993999</v>
      </c>
      <c r="Q7" s="86" t="s">
        <v>3</v>
      </c>
      <c r="R7" s="87">
        <v>25905000</v>
      </c>
      <c r="S7" s="23"/>
      <c r="T7" s="88">
        <v>2</v>
      </c>
      <c r="U7" s="89">
        <v>6430000</v>
      </c>
      <c r="V7" s="23"/>
      <c r="W7" s="77"/>
      <c r="X7" s="77"/>
      <c r="Y7" s="77"/>
      <c r="Z7" s="77"/>
    </row>
    <row r="8" spans="8:26" ht="15" customHeight="1" x14ac:dyDescent="0.3">
      <c r="H8" s="23"/>
      <c r="I8" s="25" t="s">
        <v>52</v>
      </c>
      <c r="J8" s="26">
        <v>0</v>
      </c>
      <c r="K8" s="23"/>
      <c r="L8" s="25" t="s">
        <v>52</v>
      </c>
      <c r="M8" s="26">
        <f>IFERROR(GETPIVOTDATA("SỐ TIỀN THU",$Q$6,"QUỸ - VÍ","M")-GETPIVOTDATA("SỐ TIỀN CHI",$O$6,"QUỸ - VÍ","M")+J8,0)</f>
        <v>5646001</v>
      </c>
      <c r="N8" s="23"/>
      <c r="O8" s="35" t="s">
        <v>17</v>
      </c>
      <c r="P8" s="39">
        <v>22380250</v>
      </c>
      <c r="Q8" s="86" t="s">
        <v>33</v>
      </c>
      <c r="R8" s="87">
        <v>17640000</v>
      </c>
      <c r="S8" s="23"/>
      <c r="T8" s="88">
        <v>3</v>
      </c>
      <c r="U8" s="89">
        <v>10900000</v>
      </c>
      <c r="V8" s="23"/>
      <c r="W8" s="77"/>
      <c r="X8" s="77"/>
      <c r="Y8" s="77"/>
      <c r="Z8" s="77"/>
    </row>
    <row r="9" spans="8:26" ht="15" customHeight="1" x14ac:dyDescent="0.3">
      <c r="H9" s="23"/>
      <c r="I9" s="25" t="s">
        <v>25</v>
      </c>
      <c r="J9" s="26">
        <v>0</v>
      </c>
      <c r="K9" s="23"/>
      <c r="L9" s="25" t="s">
        <v>25</v>
      </c>
      <c r="M9" s="26">
        <f>IFERROR(GETPIVOTDATA("SỐ TIỀN THU",$Q$6,"QUỸ - VÍ","Đ")-GETPIVOTDATA("SỐ TIỀN CHI",$O$6,"QUỸ - VÍ","Đ")+J9,0)</f>
        <v>799750</v>
      </c>
      <c r="N9" s="23"/>
      <c r="O9" s="35" t="s">
        <v>2</v>
      </c>
      <c r="P9" s="39">
        <v>21307000</v>
      </c>
      <c r="Q9" s="86" t="s">
        <v>17</v>
      </c>
      <c r="R9" s="87">
        <v>23180000</v>
      </c>
      <c r="S9" s="23"/>
      <c r="T9" s="88">
        <v>4</v>
      </c>
      <c r="U9" s="89">
        <v>4050999</v>
      </c>
      <c r="V9" s="23"/>
      <c r="W9" s="77"/>
      <c r="X9" s="77"/>
      <c r="Y9" s="77"/>
      <c r="Z9" s="77"/>
    </row>
    <row r="10" spans="8:26" ht="15" customHeight="1" x14ac:dyDescent="0.3">
      <c r="H10" s="23"/>
      <c r="I10" s="28" t="s">
        <v>13</v>
      </c>
      <c r="J10" s="26">
        <v>0</v>
      </c>
      <c r="K10" s="23"/>
      <c r="L10" s="28" t="s">
        <v>13</v>
      </c>
      <c r="M10" s="26">
        <f>IFERROR(GETPIVOTDATA("SỐ TIỀN THU",$Q$6,"QUỸ - VÍ","T")-GETPIVOTDATA("SỐ TIỀN CHI",$O$6,"QUỸ - VÍ","T")+J10,0)</f>
        <v>15845000</v>
      </c>
      <c r="N10" s="23"/>
      <c r="O10" s="35" t="s">
        <v>3</v>
      </c>
      <c r="P10" s="39">
        <v>10060000</v>
      </c>
      <c r="Q10" s="86" t="s">
        <v>2</v>
      </c>
      <c r="R10" s="87">
        <v>19586000</v>
      </c>
      <c r="S10" s="23"/>
      <c r="T10" s="88">
        <v>5</v>
      </c>
      <c r="U10" s="89">
        <v>4833000</v>
      </c>
      <c r="V10" s="23"/>
      <c r="W10" s="77"/>
      <c r="X10" s="77"/>
      <c r="Y10" s="77"/>
      <c r="Z10" s="77"/>
    </row>
    <row r="11" spans="8:26" ht="15" customHeight="1" x14ac:dyDescent="0.3">
      <c r="H11" s="23"/>
      <c r="I11" s="30" t="s">
        <v>15</v>
      </c>
      <c r="J11" s="31">
        <f>GETPIVOTDATA("SỐ TIỀN CHI",$O$6)</f>
        <v>65741249</v>
      </c>
      <c r="K11" s="23"/>
      <c r="L11" s="33" t="s">
        <v>16</v>
      </c>
      <c r="M11" s="34">
        <f>GETPIVOTDATA("SỐ TIỀN THU",$Q$6)</f>
        <v>86311000</v>
      </c>
      <c r="N11" s="23"/>
      <c r="O11" s="7" t="s">
        <v>60</v>
      </c>
      <c r="P11" s="90">
        <v>65741249</v>
      </c>
      <c r="Q11" s="86"/>
      <c r="R11" s="87"/>
      <c r="S11" s="23"/>
      <c r="T11" s="88">
        <v>6</v>
      </c>
      <c r="U11" s="89">
        <v>6900250</v>
      </c>
      <c r="V11" s="23"/>
      <c r="W11" s="77"/>
      <c r="X11" s="77"/>
      <c r="Y11" s="77"/>
      <c r="Z11" s="77"/>
    </row>
    <row r="12" spans="8:26" ht="15" customHeight="1" x14ac:dyDescent="0.3">
      <c r="H12" s="23"/>
      <c r="I12" s="23"/>
      <c r="J12" s="23"/>
      <c r="K12" s="23"/>
      <c r="L12" s="23"/>
      <c r="M12" s="23"/>
      <c r="N12" s="24"/>
      <c r="O12" s="23"/>
      <c r="P12" s="23"/>
      <c r="Q12" s="10" t="s">
        <v>60</v>
      </c>
      <c r="R12" s="9">
        <v>86311000</v>
      </c>
      <c r="S12" s="23"/>
      <c r="T12" s="88">
        <v>7</v>
      </c>
      <c r="U12" s="89">
        <v>5002000</v>
      </c>
      <c r="V12" s="23"/>
      <c r="W12" s="77"/>
      <c r="X12" s="77"/>
      <c r="Y12" s="77"/>
      <c r="Z12" s="77"/>
    </row>
    <row r="13" spans="8:26" ht="15" customHeight="1" x14ac:dyDescent="0.3">
      <c r="H13" s="23"/>
      <c r="I13" s="65" t="s">
        <v>7</v>
      </c>
      <c r="J13" s="65"/>
      <c r="K13" s="23"/>
      <c r="L13" s="111" t="s">
        <v>9</v>
      </c>
      <c r="M13" s="111"/>
      <c r="N13" s="23"/>
      <c r="O13" s="41" t="s">
        <v>5</v>
      </c>
      <c r="P13" s="41" t="s">
        <v>54</v>
      </c>
      <c r="Q13" s="41" t="s">
        <v>53</v>
      </c>
      <c r="R13" s="41" t="s">
        <v>57</v>
      </c>
      <c r="S13" s="23"/>
      <c r="T13" s="88">
        <v>8</v>
      </c>
      <c r="U13" s="89">
        <v>4250000</v>
      </c>
      <c r="V13" s="23"/>
      <c r="W13" s="77"/>
      <c r="X13" s="77"/>
      <c r="Y13" s="77"/>
      <c r="Z13" s="77"/>
    </row>
    <row r="14" spans="8:26" ht="15" customHeight="1" x14ac:dyDescent="0.3">
      <c r="H14" s="23"/>
      <c r="I14" s="6" t="s">
        <v>63</v>
      </c>
      <c r="J14" s="6" t="s">
        <v>68</v>
      </c>
      <c r="K14" s="23"/>
      <c r="L14" s="44" t="s">
        <v>69</v>
      </c>
      <c r="M14" s="44" t="s">
        <v>70</v>
      </c>
      <c r="N14" s="23"/>
      <c r="O14" s="35">
        <v>1</v>
      </c>
      <c r="P14" s="40">
        <f>IFERROR(GETPIVOTDATA("SỐ TIỀN THU",$T$20,"Tháng",1),0)</f>
        <v>7506000</v>
      </c>
      <c r="Q14" s="40">
        <f>IFERROR(GETPIVOTDATA("SỐ TIỀN CHI",$T$5,"Tháng",1),0)</f>
        <v>4235000</v>
      </c>
      <c r="R14" s="40">
        <f>P14-Q14</f>
        <v>3271000</v>
      </c>
      <c r="S14" s="23"/>
      <c r="T14" s="88">
        <v>9</v>
      </c>
      <c r="U14" s="89">
        <v>3820000</v>
      </c>
      <c r="V14" s="23"/>
      <c r="W14" s="77"/>
      <c r="X14" s="77"/>
      <c r="Y14" s="77"/>
      <c r="Z14" s="77"/>
    </row>
    <row r="15" spans="8:26" ht="15" customHeight="1" x14ac:dyDescent="0.3">
      <c r="H15" s="23"/>
      <c r="I15" s="38" t="s">
        <v>41</v>
      </c>
      <c r="J15" s="85">
        <v>4550000</v>
      </c>
      <c r="K15" s="23"/>
      <c r="L15" s="38" t="s">
        <v>48</v>
      </c>
      <c r="M15" s="36">
        <v>7200000</v>
      </c>
      <c r="N15" s="23"/>
      <c r="O15" s="35">
        <v>2</v>
      </c>
      <c r="P15" s="40">
        <f>IFERROR(GETPIVOTDATA("SỐ TIỀN THU",$T$20,"Tháng",2),0)</f>
        <v>7500000</v>
      </c>
      <c r="Q15" s="40">
        <f>IFERROR(GETPIVOTDATA("SỐ TIỀN CHI",$T$5,"Tháng",2),0)</f>
        <v>6430000</v>
      </c>
      <c r="R15" s="40">
        <f t="shared" ref="R15:R25" si="0">P15-Q15</f>
        <v>1070000</v>
      </c>
      <c r="S15" s="23"/>
      <c r="T15" s="88">
        <v>10</v>
      </c>
      <c r="U15" s="89">
        <v>5230000</v>
      </c>
      <c r="V15" s="23"/>
      <c r="W15" s="77"/>
      <c r="X15" s="77"/>
      <c r="Y15" s="77"/>
      <c r="Z15" s="77"/>
    </row>
    <row r="16" spans="8:26" ht="15" customHeight="1" x14ac:dyDescent="0.3">
      <c r="H16" s="23"/>
      <c r="I16" s="38" t="s">
        <v>51</v>
      </c>
      <c r="J16" s="85">
        <v>160000</v>
      </c>
      <c r="K16" s="23"/>
      <c r="L16" s="38" t="s">
        <v>21</v>
      </c>
      <c r="M16" s="36">
        <v>12550000</v>
      </c>
      <c r="N16" s="23"/>
      <c r="O16" s="35">
        <v>3</v>
      </c>
      <c r="P16" s="40">
        <f>IFERROR(GETPIVOTDATA("SỐ TIỀN THU",$T$20,"Tháng",3),0)</f>
        <v>6500000</v>
      </c>
      <c r="Q16" s="40">
        <f>IFERROR(GETPIVOTDATA("SỐ TIỀN CHI",$T$5,"Tháng",3),0)</f>
        <v>10900000</v>
      </c>
      <c r="R16" s="40">
        <f t="shared" si="0"/>
        <v>-4400000</v>
      </c>
      <c r="S16" s="23"/>
      <c r="T16" s="88">
        <v>11</v>
      </c>
      <c r="U16" s="89">
        <v>4570000</v>
      </c>
      <c r="V16" s="27"/>
      <c r="W16" s="77"/>
      <c r="X16" s="77"/>
      <c r="Y16" s="77"/>
      <c r="Z16" s="77"/>
    </row>
    <row r="17" spans="8:26" ht="15" customHeight="1" x14ac:dyDescent="0.3">
      <c r="H17" s="23"/>
      <c r="I17" s="38" t="s">
        <v>39</v>
      </c>
      <c r="J17" s="85">
        <v>6583000</v>
      </c>
      <c r="K17" s="23"/>
      <c r="L17" s="38" t="s">
        <v>44</v>
      </c>
      <c r="M17" s="36">
        <v>10390000</v>
      </c>
      <c r="N17" s="23"/>
      <c r="O17" s="35">
        <v>4</v>
      </c>
      <c r="P17" s="40">
        <f>IFERROR(GETPIVOTDATA("SỐ TIỀN THU",$T$20,"Tháng",4),0)</f>
        <v>5450000</v>
      </c>
      <c r="Q17" s="40">
        <f>IFERROR(GETPIVOTDATA("SỐ TIỀN CHI",$T$5,"Tháng",4),0)</f>
        <v>4050999</v>
      </c>
      <c r="R17" s="40">
        <f t="shared" si="0"/>
        <v>1399001</v>
      </c>
      <c r="S17" s="23"/>
      <c r="T17" s="88">
        <v>12</v>
      </c>
      <c r="U17" s="89">
        <v>5520000</v>
      </c>
      <c r="V17" s="27"/>
      <c r="W17" s="77"/>
      <c r="X17" s="77"/>
      <c r="Y17" s="77"/>
      <c r="Z17" s="77"/>
    </row>
    <row r="18" spans="8:26" ht="15" customHeight="1" x14ac:dyDescent="0.3">
      <c r="H18" s="23"/>
      <c r="I18" s="38" t="s">
        <v>40</v>
      </c>
      <c r="J18" s="85">
        <v>4920000</v>
      </c>
      <c r="K18"/>
      <c r="L18" s="38" t="s">
        <v>20</v>
      </c>
      <c r="M18" s="36">
        <v>14430000</v>
      </c>
      <c r="N18"/>
      <c r="O18" s="35">
        <v>5</v>
      </c>
      <c r="P18" s="40">
        <f>IFERROR(GETPIVOTDATA("SỐ TIỀN THU",$T$20,"Tháng",5),0)</f>
        <v>7250000</v>
      </c>
      <c r="Q18" s="40">
        <f>IFERROR(GETPIVOTDATA("SỐ TIỀN CHI",$T$5,"Tháng",5),0)</f>
        <v>4833000</v>
      </c>
      <c r="R18" s="40">
        <f t="shared" si="0"/>
        <v>2417000</v>
      </c>
      <c r="S18" s="23"/>
      <c r="T18" s="37" t="s">
        <v>64</v>
      </c>
      <c r="U18" s="106">
        <v>65741249</v>
      </c>
      <c r="V18" s="27"/>
      <c r="W18" s="77"/>
      <c r="X18" s="77"/>
      <c r="Y18" s="77"/>
      <c r="Z18" s="77"/>
    </row>
    <row r="19" spans="8:26" ht="15" customHeight="1" x14ac:dyDescent="0.3">
      <c r="H19" s="23"/>
      <c r="I19" s="38" t="s">
        <v>30</v>
      </c>
      <c r="J19" s="85">
        <v>4570000</v>
      </c>
      <c r="K19"/>
      <c r="L19" s="38" t="s">
        <v>19</v>
      </c>
      <c r="M19" s="36">
        <v>7286000</v>
      </c>
      <c r="N19"/>
      <c r="O19" s="35">
        <v>6</v>
      </c>
      <c r="P19" s="40">
        <f>IFERROR(GETPIVOTDATA("SỐ TIỀN THU",$T$20,"Tháng",6),0)</f>
        <v>5800000</v>
      </c>
      <c r="Q19" s="40">
        <f>IFERROR(GETPIVOTDATA("SỐ TIỀN CHI",$T$5,"Tháng",6),0)</f>
        <v>6900250</v>
      </c>
      <c r="R19" s="40">
        <f t="shared" si="0"/>
        <v>-1100250</v>
      </c>
      <c r="S19" s="23"/>
      <c r="T19" s="23"/>
      <c r="U19" s="23"/>
      <c r="V19" s="23"/>
      <c r="W19" s="77"/>
      <c r="X19" s="77"/>
      <c r="Y19" s="77"/>
      <c r="Z19" s="77"/>
    </row>
    <row r="20" spans="8:26" ht="15" customHeight="1" x14ac:dyDescent="0.3">
      <c r="H20" s="23"/>
      <c r="I20" s="38" t="s">
        <v>43</v>
      </c>
      <c r="J20" s="85">
        <v>10060000</v>
      </c>
      <c r="K20"/>
      <c r="L20" s="38" t="s">
        <v>45</v>
      </c>
      <c r="M20" s="36">
        <v>6500000</v>
      </c>
      <c r="N20"/>
      <c r="O20" s="35">
        <v>7</v>
      </c>
      <c r="P20" s="40">
        <f>IFERROR(GETPIVOTDATA("SỐ TIỀN THU",$T$20,"Tháng",7),0)</f>
        <v>8750000</v>
      </c>
      <c r="Q20" s="40">
        <f>IFERROR(GETPIVOTDATA("SỐ TIỀN CHI",$T$5,"Tháng",7),0)</f>
        <v>5002000</v>
      </c>
      <c r="R20" s="40">
        <f t="shared" si="0"/>
        <v>3748000</v>
      </c>
      <c r="S20" s="23"/>
      <c r="T20" s="14" t="s">
        <v>5</v>
      </c>
      <c r="U20" s="14" t="s">
        <v>70</v>
      </c>
      <c r="V20" s="23"/>
      <c r="W20" s="77"/>
      <c r="X20" s="77"/>
      <c r="Y20" s="77"/>
      <c r="Z20" s="77"/>
    </row>
    <row r="21" spans="8:26" ht="15" customHeight="1" x14ac:dyDescent="0.3">
      <c r="H21" s="23"/>
      <c r="I21" s="38" t="s">
        <v>32</v>
      </c>
      <c r="J21" s="85">
        <v>260000</v>
      </c>
      <c r="K21"/>
      <c r="L21" s="38" t="s">
        <v>46</v>
      </c>
      <c r="M21" s="36">
        <v>7250000</v>
      </c>
      <c r="N21"/>
      <c r="O21" s="35">
        <v>8</v>
      </c>
      <c r="P21" s="40">
        <f>IFERROR(GETPIVOTDATA("SỐ TIỀN THU",$T$20,"Tháng",8),0)</f>
        <v>6155000</v>
      </c>
      <c r="Q21" s="40">
        <f>IFERROR(GETPIVOTDATA("SỐ TIỀN CHI",$T$5,"Tháng",8),0)</f>
        <v>4250000</v>
      </c>
      <c r="R21" s="40">
        <f t="shared" si="0"/>
        <v>1905000</v>
      </c>
      <c r="S21" s="23"/>
      <c r="T21" s="96">
        <v>1</v>
      </c>
      <c r="U21" s="99">
        <v>7506000</v>
      </c>
      <c r="V21" s="23"/>
      <c r="W21" s="77"/>
      <c r="X21" s="77"/>
      <c r="Y21" s="77"/>
      <c r="Z21" s="77"/>
    </row>
    <row r="22" spans="8:26" ht="15" customHeight="1" x14ac:dyDescent="0.3">
      <c r="H22" s="23"/>
      <c r="I22" s="38" t="s">
        <v>37</v>
      </c>
      <c r="J22" s="85">
        <v>9595000</v>
      </c>
      <c r="K22"/>
      <c r="L22" s="38" t="s">
        <v>24</v>
      </c>
      <c r="M22" s="36">
        <v>5800000</v>
      </c>
      <c r="N22"/>
      <c r="O22" s="35">
        <v>9</v>
      </c>
      <c r="P22" s="40">
        <f>IFERROR(GETPIVOTDATA("SỐ TIỀN THU",$T$20,"Tháng",9),0)</f>
        <v>6500000</v>
      </c>
      <c r="Q22" s="40">
        <f>IFERROR(GETPIVOTDATA("SỐ TIỀN CHI",$T$5,"Tháng",9),0)</f>
        <v>3820000</v>
      </c>
      <c r="R22" s="40">
        <f t="shared" si="0"/>
        <v>2680000</v>
      </c>
      <c r="S22" s="23"/>
      <c r="T22" s="97">
        <v>2</v>
      </c>
      <c r="U22" s="100">
        <v>7500000</v>
      </c>
      <c r="V22" s="23"/>
      <c r="W22" s="77"/>
      <c r="X22" s="77"/>
      <c r="Y22" s="77"/>
      <c r="Z22" s="77"/>
    </row>
    <row r="23" spans="8:26" ht="15" customHeight="1" x14ac:dyDescent="0.3">
      <c r="H23" s="23"/>
      <c r="I23" s="38" t="s">
        <v>22</v>
      </c>
      <c r="J23" s="85">
        <v>1530000</v>
      </c>
      <c r="K23"/>
      <c r="L23" s="38" t="s">
        <v>50</v>
      </c>
      <c r="M23" s="36">
        <v>8750000</v>
      </c>
      <c r="N23"/>
      <c r="O23" s="35">
        <v>10</v>
      </c>
      <c r="P23" s="40">
        <f>IFERROR(GETPIVOTDATA("SỐ TIỀN THU",$T$20,"Tháng",10),0)</f>
        <v>7200000</v>
      </c>
      <c r="Q23" s="40">
        <f>IFERROR(GETPIVOTDATA("SỐ TIỀN CHI",$T$5,"Tháng",10),0)</f>
        <v>5230000</v>
      </c>
      <c r="R23" s="40">
        <f t="shared" si="0"/>
        <v>1970000</v>
      </c>
      <c r="S23" s="18"/>
      <c r="T23" s="97">
        <v>3</v>
      </c>
      <c r="U23" s="100">
        <v>6500000</v>
      </c>
      <c r="V23" s="23"/>
      <c r="W23" s="77"/>
      <c r="X23" s="77"/>
      <c r="Y23" s="77"/>
      <c r="Z23" s="77"/>
    </row>
    <row r="24" spans="8:26" ht="15" customHeight="1" x14ac:dyDescent="0.3">
      <c r="H24" s="23"/>
      <c r="I24" s="38" t="s">
        <v>34</v>
      </c>
      <c r="J24" s="85">
        <v>1200000</v>
      </c>
      <c r="K24"/>
      <c r="L24" s="38" t="s">
        <v>43</v>
      </c>
      <c r="M24" s="36">
        <v>6155000</v>
      </c>
      <c r="N24"/>
      <c r="O24" s="35">
        <v>11</v>
      </c>
      <c r="P24" s="40">
        <f>IFERROR(GETPIVOTDATA("SỐ TIỀN THU",$T$20,"Tháng",11),0)</f>
        <v>8100000</v>
      </c>
      <c r="Q24" s="40">
        <f>IFERROR(GETPIVOTDATA("SỐ TIỀN CHI",$T$5,"Tháng",11),0)</f>
        <v>4570000</v>
      </c>
      <c r="R24" s="40">
        <f t="shared" si="0"/>
        <v>3530000</v>
      </c>
      <c r="S24" s="18"/>
      <c r="T24" s="97">
        <v>4</v>
      </c>
      <c r="U24" s="100">
        <v>5450000</v>
      </c>
      <c r="V24" s="23"/>
      <c r="W24" s="77"/>
      <c r="X24" s="77"/>
      <c r="Y24" s="77"/>
      <c r="Z24" s="77"/>
    </row>
    <row r="25" spans="8:26" ht="15" customHeight="1" x14ac:dyDescent="0.3">
      <c r="H25" s="23"/>
      <c r="I25" s="38" t="s">
        <v>35</v>
      </c>
      <c r="J25" s="85">
        <v>4050999</v>
      </c>
      <c r="K25"/>
      <c r="L25" s="38" t="s">
        <v>95</v>
      </c>
      <c r="M25" s="36"/>
      <c r="N25"/>
      <c r="O25" s="35">
        <v>12</v>
      </c>
      <c r="P25" s="40">
        <f>IFERROR(GETPIVOTDATA("SỐ TIỀN THU",$T$20,"Tháng",12),0)</f>
        <v>9600000</v>
      </c>
      <c r="Q25" s="40">
        <f>IFERROR(GETPIVOTDATA("SỐ TIỀN CHI",$T$5,"Tháng",12),0)</f>
        <v>5520000</v>
      </c>
      <c r="R25" s="40">
        <f t="shared" si="0"/>
        <v>4080000</v>
      </c>
      <c r="S25" s="18"/>
      <c r="T25" s="97">
        <v>5</v>
      </c>
      <c r="U25" s="100">
        <v>7250000</v>
      </c>
      <c r="V25" s="23"/>
      <c r="W25" s="77"/>
      <c r="X25" s="77"/>
      <c r="Y25" s="77"/>
      <c r="Z25" s="77"/>
    </row>
    <row r="26" spans="8:26" ht="15" customHeight="1" x14ac:dyDescent="0.3">
      <c r="H26" s="23"/>
      <c r="I26" s="38" t="s">
        <v>42</v>
      </c>
      <c r="J26" s="85">
        <v>12910250</v>
      </c>
      <c r="K26"/>
      <c r="L26" s="10" t="s">
        <v>71</v>
      </c>
      <c r="M26" s="91">
        <v>86311000</v>
      </c>
      <c r="N26"/>
      <c r="O26" s="42" t="s">
        <v>55</v>
      </c>
      <c r="P26" s="43">
        <f>SUM(P14:P25)</f>
        <v>86311000</v>
      </c>
      <c r="Q26" s="43">
        <f>SUM(Q14:Q25)</f>
        <v>65741249</v>
      </c>
      <c r="R26" s="43">
        <f>SUM(R14:R25)</f>
        <v>20569751</v>
      </c>
      <c r="S26" s="18"/>
      <c r="T26" s="97">
        <v>6</v>
      </c>
      <c r="U26" s="100">
        <v>5800000</v>
      </c>
      <c r="V26" s="23"/>
      <c r="W26" s="77"/>
      <c r="X26" s="77"/>
      <c r="Y26" s="77"/>
      <c r="Z26" s="77"/>
    </row>
    <row r="27" spans="8:26" ht="15" customHeight="1" x14ac:dyDescent="0.3">
      <c r="H27" s="23"/>
      <c r="I27" s="38" t="s">
        <v>38</v>
      </c>
      <c r="J27" s="85">
        <v>5002000</v>
      </c>
      <c r="K27"/>
      <c r="L27"/>
      <c r="M27"/>
      <c r="N27"/>
      <c r="O27" s="23"/>
      <c r="P27" s="23"/>
      <c r="Q27" s="23"/>
      <c r="R27" s="23"/>
      <c r="S27" s="23"/>
      <c r="T27" s="97">
        <v>7</v>
      </c>
      <c r="U27" s="100">
        <v>8750000</v>
      </c>
      <c r="V27" s="23"/>
      <c r="W27" s="77"/>
      <c r="X27" s="77"/>
      <c r="Y27" s="77"/>
      <c r="Z27" s="77"/>
    </row>
    <row r="28" spans="8:26" ht="15" customHeight="1" x14ac:dyDescent="0.3">
      <c r="H28" s="23"/>
      <c r="I28" s="38" t="s">
        <v>36</v>
      </c>
      <c r="J28" s="85">
        <v>350000</v>
      </c>
      <c r="K28"/>
      <c r="L28"/>
      <c r="M28"/>
      <c r="N28"/>
      <c r="O28" s="23"/>
      <c r="P28" s="23"/>
      <c r="Q28" s="23"/>
      <c r="R28" s="23"/>
      <c r="S28" s="23"/>
      <c r="T28" s="97">
        <v>8</v>
      </c>
      <c r="U28" s="100">
        <v>6155000</v>
      </c>
      <c r="V28" s="23"/>
      <c r="W28" s="77"/>
      <c r="X28" s="77"/>
      <c r="Y28" s="77"/>
      <c r="Z28" s="77"/>
    </row>
    <row r="29" spans="8:26" ht="15" customHeight="1" x14ac:dyDescent="0.3">
      <c r="H29" s="23"/>
      <c r="I29" s="6" t="s">
        <v>64</v>
      </c>
      <c r="J29" s="67">
        <v>65741249</v>
      </c>
      <c r="K29"/>
      <c r="L29"/>
      <c r="M29"/>
      <c r="N29"/>
      <c r="O29" s="23"/>
      <c r="P29" s="23"/>
      <c r="Q29" s="23"/>
      <c r="R29" s="23"/>
      <c r="S29" s="23"/>
      <c r="T29" s="97">
        <v>9</v>
      </c>
      <c r="U29" s="100">
        <v>6500000</v>
      </c>
      <c r="V29" s="23"/>
      <c r="W29" s="77"/>
      <c r="X29" s="77"/>
      <c r="Y29" s="77"/>
      <c r="Z29" s="77"/>
    </row>
    <row r="30" spans="8:26" ht="15" customHeight="1" x14ac:dyDescent="0.3">
      <c r="H30" s="23"/>
      <c r="I30"/>
      <c r="J30"/>
      <c r="K30"/>
      <c r="L30"/>
      <c r="M30"/>
      <c r="N30"/>
      <c r="O30" s="23"/>
      <c r="P30" s="23"/>
      <c r="Q30" s="23"/>
      <c r="R30" s="23"/>
      <c r="S30" s="23"/>
      <c r="T30" s="97">
        <v>10</v>
      </c>
      <c r="U30" s="100">
        <v>7200000</v>
      </c>
      <c r="V30" s="23"/>
      <c r="W30" s="77"/>
      <c r="X30" s="77"/>
      <c r="Y30" s="77"/>
      <c r="Z30" s="77"/>
    </row>
    <row r="31" spans="8:26" ht="15" customHeight="1" x14ac:dyDescent="0.3">
      <c r="H31" s="23"/>
      <c r="I31"/>
      <c r="J31"/>
      <c r="K31"/>
      <c r="L31"/>
      <c r="M31"/>
      <c r="N31"/>
      <c r="O31" s="23"/>
      <c r="P31" s="23"/>
      <c r="Q31" s="23"/>
      <c r="R31" s="23"/>
      <c r="S31" s="23"/>
      <c r="T31" s="97">
        <v>11</v>
      </c>
      <c r="U31" s="100">
        <v>8100000</v>
      </c>
      <c r="V31" s="23"/>
      <c r="W31" s="77"/>
      <c r="X31" s="77"/>
      <c r="Y31" s="77"/>
      <c r="Z31" s="77"/>
    </row>
    <row r="32" spans="8:26" ht="14.4" x14ac:dyDescent="0.3">
      <c r="H32" s="23"/>
      <c r="I32"/>
      <c r="J32"/>
      <c r="K32"/>
      <c r="L32"/>
      <c r="M32"/>
      <c r="N32"/>
      <c r="O32" s="23"/>
      <c r="P32" s="23"/>
      <c r="Q32" s="23"/>
      <c r="R32" s="23"/>
      <c r="S32" s="23"/>
      <c r="T32" s="98">
        <v>12</v>
      </c>
      <c r="U32" s="101">
        <v>9600000</v>
      </c>
      <c r="V32" s="23"/>
      <c r="W32" s="77"/>
      <c r="X32" s="77"/>
      <c r="Y32" s="77"/>
      <c r="Z32" s="77"/>
    </row>
    <row r="33" spans="8:26" ht="14.4" x14ac:dyDescent="0.3">
      <c r="H33" s="23"/>
      <c r="I33"/>
      <c r="J33"/>
      <c r="K33"/>
      <c r="L33"/>
      <c r="M33"/>
      <c r="N33"/>
      <c r="O33" s="23"/>
      <c r="P33" s="23"/>
      <c r="Q33" s="23"/>
      <c r="R33" s="23"/>
      <c r="S33" s="23"/>
      <c r="T33" s="14" t="s">
        <v>71</v>
      </c>
      <c r="U33" s="84">
        <v>86311000</v>
      </c>
      <c r="V33" s="23"/>
      <c r="W33" s="77"/>
      <c r="X33" s="77"/>
      <c r="Y33" s="77"/>
      <c r="Z33" s="77"/>
    </row>
    <row r="34" spans="8:26" ht="14.4" x14ac:dyDescent="0.3">
      <c r="H34" s="23"/>
      <c r="I34"/>
      <c r="J34"/>
      <c r="K34"/>
      <c r="L34"/>
      <c r="M34"/>
      <c r="N34"/>
      <c r="O34" s="23"/>
      <c r="P34" s="23"/>
      <c r="Q34" s="23"/>
      <c r="R34" s="23"/>
      <c r="S34" s="23"/>
      <c r="T34" s="23"/>
      <c r="U34" s="23"/>
      <c r="V34" s="23"/>
      <c r="W34" s="77"/>
      <c r="X34" s="77"/>
      <c r="Y34" s="77"/>
      <c r="Z34" s="77"/>
    </row>
    <row r="35" spans="8:26" ht="14.4" x14ac:dyDescent="0.3">
      <c r="H35" s="23"/>
      <c r="I35"/>
      <c r="J35"/>
      <c r="K35"/>
      <c r="L35"/>
      <c r="M35"/>
      <c r="N35"/>
      <c r="O35" s="23"/>
      <c r="P35" s="23"/>
      <c r="Q35" s="23"/>
      <c r="R35" s="23"/>
      <c r="S35" s="23"/>
      <c r="T35" s="107" t="s">
        <v>57</v>
      </c>
      <c r="U35" s="108">
        <f>GETPIVOTDATA("SỐ TIỀN THU",$T$20)-GETPIVOTDATA("SỐ TIỀN CHI",$T$5)</f>
        <v>20569751</v>
      </c>
      <c r="V35" s="23"/>
      <c r="W35" s="77"/>
      <c r="X35" s="77"/>
      <c r="Y35" s="77"/>
      <c r="Z35" s="77"/>
    </row>
    <row r="36" spans="8:26" ht="14.4" x14ac:dyDescent="0.3">
      <c r="H36" s="23"/>
      <c r="I36" s="23"/>
      <c r="J36" s="18"/>
      <c r="K36" s="23"/>
      <c r="L36" s="23"/>
      <c r="M36" s="18"/>
      <c r="N36" s="23"/>
      <c r="O36" s="23"/>
      <c r="P36" s="23"/>
      <c r="Q36" s="23"/>
      <c r="R36" s="23"/>
      <c r="S36" s="23"/>
      <c r="T36" s="23"/>
      <c r="U36" s="23"/>
      <c r="V36" s="23"/>
      <c r="W36" s="77"/>
      <c r="X36" s="77"/>
      <c r="Y36" s="77"/>
      <c r="Z36" s="77"/>
    </row>
    <row r="37" spans="8:26" ht="13.5" customHeight="1" x14ac:dyDescent="0.3">
      <c r="H37" s="23"/>
      <c r="I37" s="23"/>
      <c r="J37" s="18"/>
      <c r="K37" s="23"/>
      <c r="L37" s="23"/>
      <c r="M37" s="18"/>
      <c r="N37" s="23"/>
      <c r="O37" s="23"/>
      <c r="P37" s="23"/>
      <c r="Q37" s="23"/>
      <c r="R37" s="23"/>
      <c r="S37" s="23"/>
      <c r="T37" s="23"/>
      <c r="U37" s="23"/>
      <c r="V37" s="23"/>
      <c r="W37" s="77"/>
      <c r="X37" s="77"/>
      <c r="Y37" s="77"/>
      <c r="Z37" s="77"/>
    </row>
  </sheetData>
  <dataConsolidate/>
  <mergeCells count="6">
    <mergeCell ref="I2:U4"/>
    <mergeCell ref="L13:M13"/>
    <mergeCell ref="O5:P5"/>
    <mergeCell ref="Q5:R5"/>
    <mergeCell ref="I5:J5"/>
    <mergeCell ref="L5:M5"/>
  </mergeCell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D3A2-186A-40B7-83F1-9ED5A39693DE}">
  <sheetPr>
    <tabColor rgb="FF0070C0"/>
  </sheetPr>
  <dimension ref="H1:P27"/>
  <sheetViews>
    <sheetView showGridLines="0" showRowColHeaders="0" zoomScaleNormal="100" workbookViewId="0"/>
  </sheetViews>
  <sheetFormatPr defaultColWidth="9.109375" defaultRowHeight="21" customHeight="1" x14ac:dyDescent="0.3"/>
  <cols>
    <col min="1" max="1" width="9.109375" style="3" customWidth="1"/>
    <col min="2" max="2" width="8" style="3" customWidth="1"/>
    <col min="3" max="3" width="12.44140625" style="3" customWidth="1"/>
    <col min="4" max="5" width="8" style="3" customWidth="1"/>
    <col min="6" max="6" width="9.109375" style="3" customWidth="1"/>
    <col min="7" max="7" width="9.5546875" style="3" customWidth="1"/>
    <col min="8" max="8" width="4.109375" style="3" customWidth="1"/>
    <col min="9" max="9" width="8.33203125" style="3" customWidth="1"/>
    <col min="10" max="10" width="24.5546875" style="3" customWidth="1"/>
    <col min="11" max="11" width="10.88671875" style="3" customWidth="1"/>
    <col min="12" max="13" width="9.109375" style="3"/>
    <col min="14" max="14" width="21" style="3" customWidth="1"/>
    <col min="15" max="15" width="9.109375" style="3"/>
    <col min="16" max="16" width="10.44140625" style="3" customWidth="1"/>
    <col min="17" max="16384" width="9.109375" style="3"/>
  </cols>
  <sheetData>
    <row r="1" spans="8:16" ht="24.75" customHeight="1" x14ac:dyDescent="0.3"/>
    <row r="2" spans="8:16" ht="21" customHeight="1" x14ac:dyDescent="0.3">
      <c r="H2" s="109" t="s">
        <v>62</v>
      </c>
      <c r="I2" s="109"/>
      <c r="J2" s="109"/>
      <c r="K2" s="109"/>
      <c r="L2" s="109"/>
      <c r="M2" s="109"/>
      <c r="N2" s="109"/>
      <c r="O2" s="109"/>
      <c r="P2" s="109"/>
    </row>
    <row r="3" spans="8:16" ht="24" customHeight="1" x14ac:dyDescent="0.3">
      <c r="H3" s="109"/>
      <c r="I3" s="109"/>
      <c r="J3" s="109"/>
      <c r="K3" s="109"/>
      <c r="L3" s="109"/>
      <c r="M3" s="109"/>
      <c r="N3" s="109"/>
      <c r="O3" s="109"/>
      <c r="P3" s="109"/>
    </row>
    <row r="4" spans="8:16" ht="21" customHeight="1" x14ac:dyDescent="0.3">
      <c r="H4" s="45"/>
      <c r="I4" s="115" t="s">
        <v>7</v>
      </c>
      <c r="J4" s="115"/>
      <c r="K4" s="115"/>
      <c r="L4" s="45"/>
      <c r="M4" s="116" t="s">
        <v>9</v>
      </c>
      <c r="N4" s="116"/>
      <c r="O4" s="116"/>
      <c r="P4" s="45"/>
    </row>
    <row r="5" spans="8:16" ht="18" customHeight="1" x14ac:dyDescent="0.3">
      <c r="H5" s="45"/>
      <c r="I5" s="45"/>
      <c r="J5" s="45"/>
      <c r="K5" s="45"/>
      <c r="L5" s="45"/>
      <c r="M5" s="45"/>
      <c r="N5" s="45"/>
      <c r="O5" s="45"/>
      <c r="P5" s="45"/>
    </row>
    <row r="6" spans="8:16" ht="21" customHeight="1" x14ac:dyDescent="0.3">
      <c r="H6" s="45"/>
      <c r="I6" s="59" t="s">
        <v>0</v>
      </c>
      <c r="J6" s="60" t="s">
        <v>92</v>
      </c>
      <c r="K6" s="61" t="s">
        <v>93</v>
      </c>
      <c r="L6" s="45"/>
      <c r="M6" s="62" t="s">
        <v>0</v>
      </c>
      <c r="N6" s="63" t="s">
        <v>92</v>
      </c>
      <c r="O6" s="64" t="s">
        <v>93</v>
      </c>
      <c r="P6" s="45"/>
    </row>
    <row r="7" spans="8:16" ht="21" customHeight="1" x14ac:dyDescent="0.3">
      <c r="H7" s="45"/>
      <c r="I7" s="1">
        <f t="shared" ref="I7:I23" si="0">ROW()-6</f>
        <v>1</v>
      </c>
      <c r="J7" s="47" t="s">
        <v>30</v>
      </c>
      <c r="K7" s="48" t="s">
        <v>2</v>
      </c>
      <c r="L7" s="45"/>
      <c r="M7" s="1">
        <f t="shared" ref="M7:M18" si="1">ROW()-6</f>
        <v>1</v>
      </c>
      <c r="N7" s="54" t="s">
        <v>19</v>
      </c>
      <c r="O7" s="55" t="s">
        <v>2</v>
      </c>
      <c r="P7" s="46"/>
    </row>
    <row r="8" spans="8:16" ht="21" customHeight="1" x14ac:dyDescent="0.3">
      <c r="H8" s="45"/>
      <c r="I8" s="1">
        <f t="shared" si="0"/>
        <v>2</v>
      </c>
      <c r="J8" s="47" t="s">
        <v>32</v>
      </c>
      <c r="K8" s="48" t="s">
        <v>2</v>
      </c>
      <c r="L8" s="45"/>
      <c r="M8" s="1">
        <f t="shared" si="1"/>
        <v>2</v>
      </c>
      <c r="N8" s="54" t="s">
        <v>44</v>
      </c>
      <c r="O8" s="55" t="s">
        <v>33</v>
      </c>
      <c r="P8" s="45"/>
    </row>
    <row r="9" spans="8:16" ht="21" customHeight="1" x14ac:dyDescent="0.3">
      <c r="H9" s="45"/>
      <c r="I9" s="1">
        <f t="shared" si="0"/>
        <v>3</v>
      </c>
      <c r="J9" s="47" t="s">
        <v>37</v>
      </c>
      <c r="K9" s="48" t="s">
        <v>2</v>
      </c>
      <c r="L9" s="45"/>
      <c r="M9" s="1">
        <f t="shared" si="1"/>
        <v>3</v>
      </c>
      <c r="N9" s="54" t="s">
        <v>20</v>
      </c>
      <c r="O9" s="55" t="s">
        <v>17</v>
      </c>
      <c r="P9" s="45"/>
    </row>
    <row r="10" spans="8:16" ht="21" customHeight="1" x14ac:dyDescent="0.3">
      <c r="H10" s="45"/>
      <c r="I10" s="1">
        <f t="shared" si="0"/>
        <v>4</v>
      </c>
      <c r="J10" s="47" t="s">
        <v>23</v>
      </c>
      <c r="K10" s="48" t="s">
        <v>2</v>
      </c>
      <c r="L10" s="45"/>
      <c r="M10" s="1">
        <f t="shared" si="1"/>
        <v>4</v>
      </c>
      <c r="N10" s="54" t="s">
        <v>21</v>
      </c>
      <c r="O10" s="55" t="s">
        <v>3</v>
      </c>
      <c r="P10" s="45"/>
    </row>
    <row r="11" spans="8:16" ht="21" customHeight="1" x14ac:dyDescent="0.3">
      <c r="H11" s="45"/>
      <c r="I11" s="1">
        <f t="shared" si="0"/>
        <v>5</v>
      </c>
      <c r="J11" s="47" t="s">
        <v>36</v>
      </c>
      <c r="K11" s="48" t="s">
        <v>2</v>
      </c>
      <c r="L11" s="45"/>
      <c r="M11" s="1">
        <f t="shared" si="1"/>
        <v>5</v>
      </c>
      <c r="N11" s="54" t="s">
        <v>45</v>
      </c>
      <c r="O11" s="55" t="s">
        <v>2</v>
      </c>
      <c r="P11" s="45"/>
    </row>
    <row r="12" spans="8:16" ht="21" customHeight="1" x14ac:dyDescent="0.3">
      <c r="H12" s="45"/>
      <c r="I12" s="1">
        <f t="shared" si="0"/>
        <v>6</v>
      </c>
      <c r="J12" s="47" t="s">
        <v>38</v>
      </c>
      <c r="K12" s="48" t="s">
        <v>2</v>
      </c>
      <c r="L12" s="45"/>
      <c r="M12" s="1">
        <f t="shared" si="1"/>
        <v>6</v>
      </c>
      <c r="N12" s="54" t="s">
        <v>46</v>
      </c>
      <c r="O12" s="55" t="s">
        <v>33</v>
      </c>
      <c r="P12" s="45"/>
    </row>
    <row r="13" spans="8:16" ht="21" customHeight="1" x14ac:dyDescent="0.3">
      <c r="H13" s="45"/>
      <c r="I13" s="1">
        <f t="shared" si="0"/>
        <v>7</v>
      </c>
      <c r="J13" s="47" t="s">
        <v>31</v>
      </c>
      <c r="K13" s="48" t="s">
        <v>2</v>
      </c>
      <c r="L13" s="45"/>
      <c r="M13" s="1">
        <f t="shared" si="1"/>
        <v>7</v>
      </c>
      <c r="N13" s="54" t="s">
        <v>47</v>
      </c>
      <c r="O13" s="55" t="s">
        <v>17</v>
      </c>
      <c r="P13" s="45"/>
    </row>
    <row r="14" spans="8:16" ht="21" customHeight="1" x14ac:dyDescent="0.3">
      <c r="H14" s="45"/>
      <c r="I14" s="1">
        <f t="shared" si="0"/>
        <v>8</v>
      </c>
      <c r="J14" s="47" t="s">
        <v>22</v>
      </c>
      <c r="K14" s="48" t="s">
        <v>2</v>
      </c>
      <c r="L14" s="45"/>
      <c r="M14" s="1">
        <f t="shared" si="1"/>
        <v>8</v>
      </c>
      <c r="N14" s="54" t="s">
        <v>48</v>
      </c>
      <c r="O14" s="55" t="s">
        <v>3</v>
      </c>
      <c r="P14" s="45"/>
    </row>
    <row r="15" spans="8:16" ht="21" customHeight="1" x14ac:dyDescent="0.3">
      <c r="H15" s="45"/>
      <c r="I15" s="1">
        <f t="shared" si="0"/>
        <v>9</v>
      </c>
      <c r="J15" s="49" t="s">
        <v>24</v>
      </c>
      <c r="K15" s="48" t="s">
        <v>2</v>
      </c>
      <c r="L15" s="45"/>
      <c r="M15" s="1">
        <f t="shared" si="1"/>
        <v>9</v>
      </c>
      <c r="N15" s="54" t="s">
        <v>24</v>
      </c>
      <c r="O15" s="55" t="s">
        <v>2</v>
      </c>
      <c r="P15" s="45"/>
    </row>
    <row r="16" spans="8:16" ht="21" customHeight="1" x14ac:dyDescent="0.3">
      <c r="H16" s="45"/>
      <c r="I16" s="1">
        <f t="shared" si="0"/>
        <v>10</v>
      </c>
      <c r="J16" s="47" t="s">
        <v>51</v>
      </c>
      <c r="K16" s="48" t="s">
        <v>33</v>
      </c>
      <c r="L16" s="45"/>
      <c r="M16" s="1">
        <f t="shared" si="1"/>
        <v>10</v>
      </c>
      <c r="N16" s="54" t="s">
        <v>49</v>
      </c>
      <c r="O16" s="55" t="s">
        <v>33</v>
      </c>
      <c r="P16" s="45"/>
    </row>
    <row r="17" spans="8:16" ht="21" customHeight="1" x14ac:dyDescent="0.3">
      <c r="H17" s="45"/>
      <c r="I17" s="1">
        <f t="shared" si="0"/>
        <v>11</v>
      </c>
      <c r="J17" s="47" t="s">
        <v>34</v>
      </c>
      <c r="K17" s="48" t="s">
        <v>33</v>
      </c>
      <c r="L17" s="45"/>
      <c r="M17" s="1">
        <f t="shared" si="1"/>
        <v>11</v>
      </c>
      <c r="N17" s="54" t="s">
        <v>50</v>
      </c>
      <c r="O17" s="55" t="s">
        <v>17</v>
      </c>
      <c r="P17" s="45"/>
    </row>
    <row r="18" spans="8:16" ht="21" customHeight="1" x14ac:dyDescent="0.3">
      <c r="H18" s="45"/>
      <c r="I18" s="1">
        <f t="shared" si="0"/>
        <v>12</v>
      </c>
      <c r="J18" s="47" t="s">
        <v>35</v>
      </c>
      <c r="K18" s="48" t="s">
        <v>33</v>
      </c>
      <c r="L18" s="45"/>
      <c r="M18" s="56">
        <f t="shared" si="1"/>
        <v>12</v>
      </c>
      <c r="N18" s="57" t="s">
        <v>43</v>
      </c>
      <c r="O18" s="58" t="s">
        <v>3</v>
      </c>
      <c r="P18" s="45"/>
    </row>
    <row r="19" spans="8:16" ht="21" customHeight="1" x14ac:dyDescent="0.3">
      <c r="H19" s="45"/>
      <c r="I19" s="1">
        <f t="shared" si="0"/>
        <v>13</v>
      </c>
      <c r="J19" s="47" t="s">
        <v>39</v>
      </c>
      <c r="K19" s="48" t="s">
        <v>33</v>
      </c>
      <c r="L19" s="45"/>
      <c r="M19" s="45"/>
      <c r="N19" s="45"/>
      <c r="O19" s="45"/>
      <c r="P19" s="45"/>
    </row>
    <row r="20" spans="8:16" ht="21" customHeight="1" x14ac:dyDescent="0.3">
      <c r="H20" s="45"/>
      <c r="I20" s="2">
        <f t="shared" si="0"/>
        <v>14</v>
      </c>
      <c r="J20" s="49" t="s">
        <v>40</v>
      </c>
      <c r="K20" s="50" t="s">
        <v>17</v>
      </c>
      <c r="L20" s="45"/>
      <c r="M20" s="45"/>
      <c r="N20" s="45"/>
      <c r="O20" s="45"/>
      <c r="P20" s="45"/>
    </row>
    <row r="21" spans="8:16" ht="21" customHeight="1" x14ac:dyDescent="0.3">
      <c r="H21" s="45"/>
      <c r="I21" s="2">
        <f t="shared" si="0"/>
        <v>15</v>
      </c>
      <c r="J21" s="49" t="s">
        <v>42</v>
      </c>
      <c r="K21" s="50" t="s">
        <v>17</v>
      </c>
      <c r="L21" s="45"/>
      <c r="M21" s="45"/>
      <c r="N21" s="45"/>
      <c r="O21" s="45"/>
      <c r="P21" s="45"/>
    </row>
    <row r="22" spans="8:16" ht="21" customHeight="1" x14ac:dyDescent="0.3">
      <c r="H22" s="45"/>
      <c r="I22" s="2">
        <f t="shared" si="0"/>
        <v>16</v>
      </c>
      <c r="J22" s="49" t="s">
        <v>41</v>
      </c>
      <c r="K22" s="48" t="s">
        <v>17</v>
      </c>
      <c r="L22" s="45"/>
      <c r="M22" s="45"/>
      <c r="N22" s="45"/>
      <c r="O22" s="45"/>
      <c r="P22" s="45"/>
    </row>
    <row r="23" spans="8:16" ht="21" customHeight="1" x14ac:dyDescent="0.3">
      <c r="H23" s="45"/>
      <c r="I23" s="51">
        <f t="shared" si="0"/>
        <v>17</v>
      </c>
      <c r="J23" s="52" t="s">
        <v>43</v>
      </c>
      <c r="K23" s="53" t="s">
        <v>3</v>
      </c>
      <c r="L23" s="45"/>
      <c r="M23" s="45"/>
      <c r="N23" s="45"/>
      <c r="O23" s="45"/>
      <c r="P23" s="45"/>
    </row>
    <row r="24" spans="8:16" ht="21" customHeight="1" x14ac:dyDescent="0.3">
      <c r="H24" s="45"/>
      <c r="I24" s="45"/>
      <c r="J24" s="45"/>
      <c r="K24" s="45"/>
      <c r="L24" s="45"/>
      <c r="M24" s="45"/>
      <c r="N24" s="45"/>
      <c r="O24" s="45"/>
      <c r="P24" s="45"/>
    </row>
    <row r="25" spans="8:16" ht="21" customHeight="1" x14ac:dyDescent="0.3">
      <c r="H25" s="45"/>
      <c r="I25" s="45"/>
      <c r="J25" s="45"/>
      <c r="K25" s="45"/>
      <c r="L25" s="45"/>
      <c r="M25" s="45"/>
      <c r="N25" s="45"/>
      <c r="O25" s="45"/>
      <c r="P25" s="45"/>
    </row>
    <row r="26" spans="8:16" ht="21" customHeight="1" x14ac:dyDescent="0.3">
      <c r="H26" s="45"/>
      <c r="I26" s="45"/>
      <c r="J26" s="45"/>
      <c r="K26" s="45"/>
      <c r="L26" s="45"/>
      <c r="M26" s="45"/>
      <c r="N26" s="45"/>
      <c r="O26" s="45"/>
      <c r="P26" s="45"/>
    </row>
    <row r="27" spans="8:16" ht="13.5" customHeight="1" x14ac:dyDescent="0.3">
      <c r="H27" s="45"/>
      <c r="I27" s="45"/>
      <c r="J27" s="45"/>
      <c r="K27" s="45"/>
      <c r="L27" s="45"/>
      <c r="M27" s="45"/>
      <c r="N27" s="45"/>
      <c r="O27" s="45"/>
      <c r="P27" s="45"/>
    </row>
  </sheetData>
  <mergeCells count="3">
    <mergeCell ref="H2:P3"/>
    <mergeCell ref="I4:K4"/>
    <mergeCell ref="M4:O4"/>
  </mergeCells>
  <pageMargins left="0.7" right="0.7" top="0.75" bottom="0.75" header="0.3" footer="0.3"/>
  <pageSetup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q i s o V i 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q i s 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o r K F Y o i k e 4 D g A A A B E A A A A T A B w A R m 9 y b X V s Y X M v U 2 V j d G l v b j E u b S C i G A A o o B Q A A A A A A A A A A A A A A A A A A A A A A A A A A A A r T k 0 u y c z P U w i G 0 I b W A F B L A Q I t A B Q A A g A I A K o r K F Y g O B 9 n p A A A A P U A A A A S A A A A A A A A A A A A A A A A A A A A A A B D b 2 5 m a W c v U G F j a 2 F n Z S 5 4 b W x Q S w E C L Q A U A A I A C A C q K y h W D 8 r p q 6 Q A A A D p A A A A E w A A A A A A A A A A A A A A A A D w A A A A W 0 N v b n R l b n R f V H l w Z X N d L n h t b F B L A Q I t A B Q A A g A I A K o r K 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e R r Q V 3 a 4 X T Z s R B c d e 1 M K J A A A A A A I A A A A A A B B m A A A A A Q A A I A A A A J T w W V O q f b O g Z K p j A h s 1 6 6 A M x w 4 6 N d h K r W 0 o S R U g g z p Y A A A A A A 6 A A A A A A g A A I A A A A K B j 7 0 1 l L Y F y 0 v N F D Z 6 I g W t y 4 0 V D Z h 3 R W 7 D D J X B L m G Q Q U A A A A N u d E 0 l O Q L L 3 K Q Y r A W Z s i a m B E 7 H j V I h B o C J a 8 Z 1 r G d T J / o X P 7 i x e F d F Q l g 7 E 6 P I W X N g M r O S U V W a w S j h F h b c 5 0 a M 0 h l 0 J F 8 A H l z H H + p 7 8 T p i M Q A A A A B d f 4 D E 0 L 9 i f U Y Q Z a 6 D y 2 s f a O w p p J j z U b Y h 4 y 1 8 n L e 9 m E j 0 1 c I E o i l v L c h n E D Q R S L C h G q i S A T 9 L W / G 1 T N R 4 I 3 q 0 = < / D a t a M a s h u p > 
</file>

<file path=customXml/itemProps1.xml><?xml version="1.0" encoding="utf-8"?>
<ds:datastoreItem xmlns:ds="http://schemas.openxmlformats.org/officeDocument/2006/customXml" ds:itemID="{0536216D-7A2C-46E1-AB9B-66F45691DE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BANG_CHI</vt:lpstr>
      <vt:lpstr>BANG_THU</vt:lpstr>
      <vt:lpstr>THONG_KE</vt:lpstr>
      <vt:lpstr>DANH_MUC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ADMIN-PC</dc:creator>
  <cp:lastModifiedBy>ADMIN</cp:lastModifiedBy>
  <cp:lastPrinted>2022-10-30T13:39:10Z</cp:lastPrinted>
  <dcterms:created xsi:type="dcterms:W3CDTF">2015-06-05T18:17:20Z</dcterms:created>
  <dcterms:modified xsi:type="dcterms:W3CDTF">2023-08-04T22:28:25Z</dcterms:modified>
</cp:coreProperties>
</file>