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F:\THST\2023\File quản lý tài chính cá nhân Version 3\DL\"/>
    </mc:Choice>
  </mc:AlternateContent>
  <xr:revisionPtr revIDLastSave="0" documentId="13_ncr:1_{A77FCC5D-5E97-4E04-A833-40FC2C9763DD}" xr6:coauthVersionLast="47" xr6:coauthVersionMax="47" xr10:uidLastSave="{00000000-0000-0000-0000-000000000000}"/>
  <bookViews>
    <workbookView xWindow="-108" yWindow="-108" windowWidth="30936" windowHeight="16776" xr2:uid="{00000000-000D-0000-FFFF-FFFF00000000}"/>
  </bookViews>
  <sheets>
    <sheet name="TC_HOME" sheetId="2" r:id="rId1"/>
    <sheet name="TC_CHI" sheetId="4" r:id="rId2"/>
    <sheet name="TC_THU" sheetId="5" r:id="rId3"/>
    <sheet name="TC_VI" sheetId="3" r:id="rId4"/>
    <sheet name="TC_TK" sheetId="6" r:id="rId5"/>
  </sheets>
  <definedNames>
    <definedName name="A1051234">#REF!</definedName>
    <definedName name="A1052522">#REF!</definedName>
    <definedName name="A1058328">#REF!</definedName>
    <definedName name="A1060000">#REF!</definedName>
    <definedName name="A1060186">#REF!</definedName>
    <definedName name="A1060240">#REF!</definedName>
    <definedName name="A1062522">#REF!</definedName>
    <definedName name="A1066186">#REF!</definedName>
    <definedName name="A10676186">#REF!</definedName>
    <definedName name="A1076186">#REF!</definedName>
    <definedName name="A1078186">#REF!</definedName>
    <definedName name="A1079186">#REF!</definedName>
    <definedName name="A1086186">#REF!</definedName>
    <definedName name="A1096186">#REF!</definedName>
    <definedName name="A1234567">#REF!</definedName>
    <definedName name="A1500000">#REF!</definedName>
    <definedName name="A2000111">#REF!</definedName>
    <definedName name="A3655100">#REF!</definedName>
    <definedName name="A36551000">#REF!</definedName>
    <definedName name="AAAA354">#REF!</definedName>
    <definedName name="B1065547">#REF!</definedName>
    <definedName name="Slicer_Năm1">#N/A</definedName>
    <definedName name="Slicer_QUỸ___VÍ">#N/A</definedName>
    <definedName name="Slicer_Tháng">#N/A</definedName>
    <definedName name="yyy11">#REF!</definedName>
    <definedName name="yyy333">#REF!</definedName>
    <definedName name="yyy335">#REF!</definedName>
    <definedName name="yzz334">#REF!</definedName>
    <definedName name="zzz1">#REF!</definedName>
  </definedNames>
  <calcPr calcId="191029"/>
  <pivotCaches>
    <pivotCache cacheId="3" r:id="rId6"/>
    <pivotCache cacheId="4" r:id="rId7"/>
  </pivotCaches>
  <extLst>
    <ext xmlns:x14="http://schemas.microsoft.com/office/spreadsheetml/2009/9/main" uri="{876F7934-8845-4945-9796-88D515C7AA90}">
      <x14:pivotCaches>
        <pivotCache cacheId="5" r:id="rId8"/>
      </x14:pivotCaches>
    </ex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2" i="4" l="1"/>
  <c r="D142" i="4"/>
  <c r="E142" i="4"/>
  <c r="F142" i="4"/>
  <c r="H142" i="4"/>
  <c r="B141" i="4"/>
  <c r="D141" i="4"/>
  <c r="E141" i="4"/>
  <c r="F141" i="4"/>
  <c r="H141" i="4"/>
  <c r="B138" i="4"/>
  <c r="D138" i="4"/>
  <c r="E138" i="4"/>
  <c r="F138" i="4"/>
  <c r="H138" i="4"/>
  <c r="B140" i="4"/>
  <c r="D140" i="4"/>
  <c r="E140" i="4"/>
  <c r="F140" i="4"/>
  <c r="H140" i="4"/>
  <c r="B139" i="4"/>
  <c r="D139" i="4"/>
  <c r="E139" i="4"/>
  <c r="F139" i="4"/>
  <c r="H139" i="4"/>
  <c r="B137" i="4"/>
  <c r="D137" i="4"/>
  <c r="E137" i="4"/>
  <c r="F137" i="4"/>
  <c r="H137" i="4"/>
  <c r="B24" i="5"/>
  <c r="D24" i="5"/>
  <c r="E24" i="5"/>
  <c r="F24" i="5"/>
  <c r="H24" i="5"/>
  <c r="B23" i="5"/>
  <c r="D23" i="5"/>
  <c r="E23" i="5"/>
  <c r="F23" i="5"/>
  <c r="H23" i="5"/>
  <c r="B136" i="4"/>
  <c r="D136" i="4"/>
  <c r="E136" i="4"/>
  <c r="F136" i="4"/>
  <c r="H136" i="4"/>
  <c r="B135" i="4"/>
  <c r="D135" i="4"/>
  <c r="E135" i="4"/>
  <c r="F135" i="4"/>
  <c r="H135" i="4"/>
  <c r="B134" i="4"/>
  <c r="D134" i="4"/>
  <c r="E134" i="4"/>
  <c r="F134" i="4"/>
  <c r="H134" i="4"/>
  <c r="B128" i="4"/>
  <c r="D128" i="4"/>
  <c r="E128" i="4"/>
  <c r="F128" i="4"/>
  <c r="H128" i="4"/>
  <c r="B126" i="4"/>
  <c r="D126" i="4"/>
  <c r="E126" i="4"/>
  <c r="F126" i="4"/>
  <c r="H126" i="4"/>
  <c r="B20" i="5"/>
  <c r="B21" i="5"/>
  <c r="B22" i="5"/>
  <c r="D20" i="5"/>
  <c r="D21" i="5"/>
  <c r="D22" i="5"/>
  <c r="E20" i="5"/>
  <c r="E21" i="5"/>
  <c r="E22" i="5"/>
  <c r="F20" i="5"/>
  <c r="F21" i="5"/>
  <c r="F22" i="5"/>
  <c r="H20" i="5"/>
  <c r="H21" i="5"/>
  <c r="H22" i="5"/>
  <c r="B19" i="5"/>
  <c r="D19" i="5"/>
  <c r="E19" i="5"/>
  <c r="F19" i="5"/>
  <c r="H19" i="5"/>
  <c r="B133" i="4"/>
  <c r="D133" i="4"/>
  <c r="E133" i="4"/>
  <c r="F133" i="4"/>
  <c r="H133" i="4"/>
  <c r="B132" i="4"/>
  <c r="D132" i="4"/>
  <c r="E132" i="4"/>
  <c r="F132" i="4"/>
  <c r="H132" i="4"/>
  <c r="B18" i="5"/>
  <c r="D18" i="5"/>
  <c r="E18" i="5"/>
  <c r="F18" i="5"/>
  <c r="H18" i="5"/>
  <c r="B131" i="4"/>
  <c r="D131" i="4"/>
  <c r="E131" i="4"/>
  <c r="F131" i="4"/>
  <c r="H131" i="4"/>
  <c r="B130" i="4"/>
  <c r="D130" i="4"/>
  <c r="E130" i="4"/>
  <c r="F130" i="4"/>
  <c r="H130" i="4"/>
  <c r="B129" i="4"/>
  <c r="D129" i="4"/>
  <c r="E129" i="4"/>
  <c r="F129" i="4"/>
  <c r="H129" i="4"/>
  <c r="B127" i="4"/>
  <c r="D127" i="4"/>
  <c r="E127" i="4"/>
  <c r="F127" i="4"/>
  <c r="H127" i="4"/>
  <c r="B125" i="4"/>
  <c r="D125" i="4"/>
  <c r="E125" i="4"/>
  <c r="F125" i="4"/>
  <c r="H125" i="4"/>
  <c r="B124" i="4"/>
  <c r="D124" i="4"/>
  <c r="E124" i="4"/>
  <c r="F124" i="4"/>
  <c r="H124" i="4"/>
  <c r="B123" i="4"/>
  <c r="D123" i="4"/>
  <c r="E123" i="4"/>
  <c r="F123" i="4"/>
  <c r="H123" i="4"/>
  <c r="B122" i="4"/>
  <c r="D122" i="4"/>
  <c r="E122" i="4"/>
  <c r="F122" i="4"/>
  <c r="H122" i="4"/>
  <c r="B121" i="4"/>
  <c r="D121" i="4"/>
  <c r="E121" i="4"/>
  <c r="F121" i="4"/>
  <c r="H121" i="4"/>
  <c r="B120" i="4"/>
  <c r="D120" i="4"/>
  <c r="E120" i="4"/>
  <c r="F120" i="4"/>
  <c r="H120" i="4"/>
  <c r="B119" i="4" l="1"/>
  <c r="D119" i="4"/>
  <c r="E119" i="4"/>
  <c r="F119" i="4"/>
  <c r="H119" i="4"/>
  <c r="B118" i="4"/>
  <c r="D118" i="4"/>
  <c r="E118" i="4"/>
  <c r="F118" i="4"/>
  <c r="H118" i="4"/>
  <c r="B117" i="4"/>
  <c r="D117" i="4"/>
  <c r="E117" i="4"/>
  <c r="F117" i="4"/>
  <c r="H117" i="4"/>
  <c r="B116" i="4"/>
  <c r="D116" i="4"/>
  <c r="E116" i="4"/>
  <c r="F116" i="4"/>
  <c r="H116" i="4"/>
  <c r="B115" i="4"/>
  <c r="D115" i="4"/>
  <c r="E115" i="4"/>
  <c r="F115" i="4"/>
  <c r="H115" i="4"/>
  <c r="B17" i="5"/>
  <c r="D17" i="5"/>
  <c r="E17" i="5"/>
  <c r="F17" i="5"/>
  <c r="H17" i="5"/>
  <c r="B114" i="4"/>
  <c r="D114" i="4"/>
  <c r="E114" i="4"/>
  <c r="F114" i="4"/>
  <c r="H114" i="4"/>
  <c r="B113" i="4"/>
  <c r="D113" i="4"/>
  <c r="E113" i="4"/>
  <c r="F113" i="4"/>
  <c r="H113" i="4"/>
  <c r="B108" i="4"/>
  <c r="D108" i="4"/>
  <c r="E108" i="4"/>
  <c r="F108" i="4"/>
  <c r="H108" i="4"/>
  <c r="B112" i="4"/>
  <c r="D112" i="4"/>
  <c r="E112" i="4"/>
  <c r="F112" i="4"/>
  <c r="H112" i="4"/>
  <c r="B111" i="4"/>
  <c r="D111" i="4"/>
  <c r="E111" i="4"/>
  <c r="F111" i="4"/>
  <c r="H111" i="4"/>
  <c r="B110" i="4"/>
  <c r="D110" i="4"/>
  <c r="E110" i="4"/>
  <c r="F110" i="4"/>
  <c r="H110" i="4"/>
  <c r="B109" i="4"/>
  <c r="D109" i="4"/>
  <c r="E109" i="4"/>
  <c r="F109" i="4"/>
  <c r="H109" i="4"/>
  <c r="B107" i="4"/>
  <c r="D107" i="4"/>
  <c r="E107" i="4"/>
  <c r="F107" i="4"/>
  <c r="H107" i="4"/>
  <c r="B106" i="4"/>
  <c r="D106" i="4"/>
  <c r="E106" i="4"/>
  <c r="F106" i="4"/>
  <c r="H106" i="4"/>
  <c r="B105" i="4"/>
  <c r="D105" i="4"/>
  <c r="E105" i="4"/>
  <c r="F105" i="4"/>
  <c r="H105" i="4"/>
  <c r="B104" i="4"/>
  <c r="D104" i="4"/>
  <c r="E104" i="4"/>
  <c r="F104" i="4"/>
  <c r="H104" i="4"/>
  <c r="B103" i="4"/>
  <c r="D103" i="4"/>
  <c r="E103" i="4"/>
  <c r="F103" i="4"/>
  <c r="H103" i="4"/>
  <c r="B102" i="4"/>
  <c r="D102" i="4"/>
  <c r="E102" i="4"/>
  <c r="F102" i="4"/>
  <c r="H102" i="4"/>
  <c r="B101" i="4"/>
  <c r="D101" i="4"/>
  <c r="E101" i="4"/>
  <c r="F101" i="4"/>
  <c r="H101" i="4"/>
  <c r="B100" i="4"/>
  <c r="D100" i="4"/>
  <c r="E100" i="4"/>
  <c r="F100" i="4"/>
  <c r="H100" i="4"/>
  <c r="B99" i="4"/>
  <c r="D99" i="4"/>
  <c r="E99" i="4"/>
  <c r="F99" i="4"/>
  <c r="H99" i="4"/>
  <c r="B98" i="4"/>
  <c r="D98" i="4"/>
  <c r="E98" i="4"/>
  <c r="F98" i="4"/>
  <c r="H98" i="4"/>
  <c r="B97" i="4"/>
  <c r="D97" i="4"/>
  <c r="E97" i="4"/>
  <c r="F97" i="4"/>
  <c r="H97" i="4"/>
  <c r="B96" i="4"/>
  <c r="D96" i="4"/>
  <c r="E96" i="4"/>
  <c r="F96" i="4"/>
  <c r="H96" i="4"/>
  <c r="B95" i="4"/>
  <c r="D95" i="4"/>
  <c r="E95" i="4"/>
  <c r="F95" i="4"/>
  <c r="H95" i="4"/>
  <c r="B94" i="4"/>
  <c r="D94" i="4"/>
  <c r="E94" i="4"/>
  <c r="F94" i="4"/>
  <c r="H94" i="4"/>
  <c r="B93" i="4"/>
  <c r="D93" i="4"/>
  <c r="E93" i="4"/>
  <c r="F93" i="4"/>
  <c r="H93" i="4"/>
  <c r="B92" i="4"/>
  <c r="D92" i="4"/>
  <c r="E92" i="4"/>
  <c r="F92" i="4"/>
  <c r="H92" i="4"/>
  <c r="B91" i="4"/>
  <c r="D91" i="4"/>
  <c r="E91" i="4"/>
  <c r="F91" i="4"/>
  <c r="H91" i="4"/>
  <c r="B90" i="4"/>
  <c r="D90" i="4"/>
  <c r="E90" i="4"/>
  <c r="F90" i="4"/>
  <c r="H90" i="4"/>
  <c r="B16" i="5"/>
  <c r="D16" i="5"/>
  <c r="E16" i="5"/>
  <c r="F16" i="5"/>
  <c r="H16" i="5"/>
  <c r="B89" i="4"/>
  <c r="D89" i="4"/>
  <c r="E89" i="4"/>
  <c r="F89" i="4"/>
  <c r="H89" i="4"/>
  <c r="B88" i="4"/>
  <c r="D88" i="4"/>
  <c r="E88" i="4"/>
  <c r="F88" i="4"/>
  <c r="H88" i="4"/>
  <c r="B87" i="4"/>
  <c r="D87" i="4"/>
  <c r="E87" i="4"/>
  <c r="F87" i="4"/>
  <c r="H87" i="4"/>
  <c r="B79" i="4"/>
  <c r="D79" i="4"/>
  <c r="E79" i="4"/>
  <c r="F79" i="4"/>
  <c r="H79" i="4"/>
  <c r="B86" i="4"/>
  <c r="D86" i="4"/>
  <c r="E86" i="4"/>
  <c r="F86" i="4"/>
  <c r="H86" i="4"/>
  <c r="B85" i="4"/>
  <c r="D85" i="4"/>
  <c r="E85" i="4"/>
  <c r="F85" i="4"/>
  <c r="H85" i="4"/>
  <c r="B84" i="4"/>
  <c r="D84" i="4"/>
  <c r="E84" i="4"/>
  <c r="F84" i="4"/>
  <c r="H84" i="4"/>
  <c r="B83" i="4"/>
  <c r="D83" i="4"/>
  <c r="E83" i="4"/>
  <c r="F83" i="4"/>
  <c r="H83" i="4"/>
  <c r="B82" i="4"/>
  <c r="D82" i="4"/>
  <c r="E82" i="4"/>
  <c r="F82" i="4"/>
  <c r="H82" i="4"/>
  <c r="B81" i="4"/>
  <c r="D81" i="4"/>
  <c r="E81" i="4"/>
  <c r="F81" i="4"/>
  <c r="H81" i="4"/>
  <c r="B80" i="4"/>
  <c r="D80" i="4"/>
  <c r="E80" i="4"/>
  <c r="F80" i="4"/>
  <c r="H80" i="4"/>
  <c r="B78" i="4"/>
  <c r="D78" i="4"/>
  <c r="E78" i="4"/>
  <c r="F78" i="4"/>
  <c r="H78" i="4"/>
  <c r="B73" i="4"/>
  <c r="D73" i="4"/>
  <c r="E73" i="4"/>
  <c r="F73" i="4"/>
  <c r="H73" i="4"/>
  <c r="B77" i="4"/>
  <c r="D77" i="4"/>
  <c r="E77" i="4"/>
  <c r="F77" i="4"/>
  <c r="H77" i="4"/>
  <c r="B76" i="4"/>
  <c r="D76" i="4"/>
  <c r="E76" i="4"/>
  <c r="F76" i="4"/>
  <c r="H76" i="4"/>
  <c r="B75" i="4"/>
  <c r="D75" i="4"/>
  <c r="E75" i="4"/>
  <c r="F75" i="4"/>
  <c r="H75" i="4"/>
  <c r="B74" i="4"/>
  <c r="D74" i="4"/>
  <c r="E74" i="4"/>
  <c r="F74" i="4"/>
  <c r="H74" i="4"/>
  <c r="B72" i="4"/>
  <c r="D72" i="4"/>
  <c r="E72" i="4"/>
  <c r="F72" i="4"/>
  <c r="H72" i="4"/>
  <c r="B71" i="4"/>
  <c r="D71" i="4"/>
  <c r="E71" i="4"/>
  <c r="F71" i="4"/>
  <c r="H71" i="4"/>
  <c r="B15" i="5"/>
  <c r="D15" i="5"/>
  <c r="E15" i="5"/>
  <c r="F15" i="5"/>
  <c r="H15" i="5"/>
  <c r="H67" i="4"/>
  <c r="F67" i="4"/>
  <c r="E67" i="4"/>
  <c r="D67" i="4"/>
  <c r="B67" i="4"/>
  <c r="B14" i="5"/>
  <c r="D14" i="5"/>
  <c r="E14" i="5"/>
  <c r="F14" i="5"/>
  <c r="H14" i="5"/>
  <c r="B70" i="4"/>
  <c r="D70" i="4"/>
  <c r="E70" i="4"/>
  <c r="F70" i="4"/>
  <c r="H70" i="4"/>
  <c r="B69" i="4"/>
  <c r="D69" i="4"/>
  <c r="E69" i="4"/>
  <c r="F69" i="4"/>
  <c r="H69" i="4"/>
  <c r="B68" i="4"/>
  <c r="D68" i="4"/>
  <c r="E68" i="4"/>
  <c r="F68" i="4"/>
  <c r="H68" i="4"/>
  <c r="B66" i="4"/>
  <c r="D66" i="4"/>
  <c r="E66" i="4"/>
  <c r="F66" i="4"/>
  <c r="H66" i="4"/>
  <c r="B65" i="4"/>
  <c r="D65" i="4"/>
  <c r="E65" i="4"/>
  <c r="F65" i="4"/>
  <c r="H65" i="4"/>
  <c r="B64" i="4"/>
  <c r="D64" i="4"/>
  <c r="E64" i="4"/>
  <c r="F64" i="4"/>
  <c r="H64" i="4"/>
  <c r="B63" i="4"/>
  <c r="D63" i="4"/>
  <c r="E63" i="4"/>
  <c r="F63" i="4"/>
  <c r="H63" i="4"/>
  <c r="B62" i="4"/>
  <c r="D62" i="4"/>
  <c r="E62" i="4"/>
  <c r="F62" i="4"/>
  <c r="H62" i="4"/>
  <c r="B61" i="4"/>
  <c r="D61" i="4"/>
  <c r="E61" i="4"/>
  <c r="F61" i="4"/>
  <c r="H61" i="4"/>
  <c r="B60" i="4"/>
  <c r="D60" i="4"/>
  <c r="E60" i="4"/>
  <c r="F60" i="4"/>
  <c r="H60" i="4"/>
  <c r="B11" i="5"/>
  <c r="D11" i="5"/>
  <c r="E11" i="5"/>
  <c r="F11" i="5"/>
  <c r="H11" i="5"/>
  <c r="B13" i="5"/>
  <c r="D13" i="5"/>
  <c r="E13" i="5"/>
  <c r="F13" i="5"/>
  <c r="H13" i="5"/>
  <c r="B59" i="4"/>
  <c r="D59" i="4"/>
  <c r="E59" i="4"/>
  <c r="F59" i="4"/>
  <c r="H59" i="4"/>
  <c r="B58" i="4"/>
  <c r="D58" i="4"/>
  <c r="E58" i="4"/>
  <c r="F58" i="4"/>
  <c r="H58" i="4"/>
  <c r="B57" i="4"/>
  <c r="D57" i="4"/>
  <c r="E57" i="4"/>
  <c r="F57" i="4"/>
  <c r="H57" i="4"/>
  <c r="B12" i="5"/>
  <c r="D12" i="5"/>
  <c r="E12" i="5"/>
  <c r="F12" i="5"/>
  <c r="H12" i="5"/>
  <c r="B56" i="4"/>
  <c r="D56" i="4"/>
  <c r="E56" i="4"/>
  <c r="F56" i="4"/>
  <c r="H56" i="4"/>
  <c r="B55" i="4"/>
  <c r="D55" i="4"/>
  <c r="E55" i="4"/>
  <c r="F55" i="4"/>
  <c r="H55" i="4"/>
  <c r="B54" i="4"/>
  <c r="D54" i="4"/>
  <c r="E54" i="4"/>
  <c r="F54" i="4"/>
  <c r="H54" i="4"/>
  <c r="B53" i="4"/>
  <c r="D53" i="4"/>
  <c r="E53" i="4"/>
  <c r="F53" i="4"/>
  <c r="H53" i="4"/>
  <c r="B52" i="4"/>
  <c r="D52" i="4"/>
  <c r="E52" i="4"/>
  <c r="F52" i="4"/>
  <c r="H52" i="4"/>
  <c r="B51" i="4"/>
  <c r="D51" i="4"/>
  <c r="E51" i="4"/>
  <c r="F51" i="4"/>
  <c r="H51" i="4"/>
  <c r="B50" i="4"/>
  <c r="D50" i="4"/>
  <c r="E50" i="4"/>
  <c r="F50" i="4"/>
  <c r="H50" i="4"/>
  <c r="B49" i="4"/>
  <c r="D49" i="4"/>
  <c r="E49" i="4"/>
  <c r="F49" i="4"/>
  <c r="H49" i="4"/>
  <c r="B10" i="5"/>
  <c r="D10" i="5"/>
  <c r="E10" i="5"/>
  <c r="F10" i="5"/>
  <c r="H10" i="5"/>
  <c r="B48" i="4"/>
  <c r="D48" i="4"/>
  <c r="E48" i="4"/>
  <c r="F48" i="4"/>
  <c r="H48" i="4"/>
  <c r="B47" i="4"/>
  <c r="D47" i="4"/>
  <c r="E47" i="4"/>
  <c r="F47" i="4"/>
  <c r="H47" i="4"/>
  <c r="B46" i="4"/>
  <c r="D46" i="4"/>
  <c r="E46" i="4"/>
  <c r="F46" i="4"/>
  <c r="H46" i="4"/>
  <c r="B45" i="4"/>
  <c r="D45" i="4"/>
  <c r="E45" i="4"/>
  <c r="F45" i="4"/>
  <c r="H45" i="4"/>
  <c r="B44" i="4"/>
  <c r="D44" i="4"/>
  <c r="E44" i="4"/>
  <c r="F44" i="4"/>
  <c r="H44" i="4"/>
  <c r="B43" i="4"/>
  <c r="D43" i="4"/>
  <c r="E43" i="4"/>
  <c r="F43" i="4"/>
  <c r="H43" i="4"/>
  <c r="B42" i="4"/>
  <c r="D42" i="4"/>
  <c r="E42" i="4"/>
  <c r="F42" i="4"/>
  <c r="H42" i="4"/>
  <c r="B41" i="4"/>
  <c r="D41" i="4"/>
  <c r="E41" i="4"/>
  <c r="F41" i="4"/>
  <c r="H41" i="4"/>
  <c r="B40" i="4"/>
  <c r="D40" i="4"/>
  <c r="E40" i="4"/>
  <c r="F40" i="4"/>
  <c r="H40" i="4"/>
  <c r="B39" i="4"/>
  <c r="D39" i="4"/>
  <c r="E39" i="4"/>
  <c r="F39" i="4"/>
  <c r="H39" i="4"/>
  <c r="B38" i="4"/>
  <c r="D38" i="4"/>
  <c r="E38" i="4"/>
  <c r="F38" i="4"/>
  <c r="H38" i="4"/>
  <c r="B37" i="4"/>
  <c r="D37" i="4"/>
  <c r="E37" i="4"/>
  <c r="F37" i="4"/>
  <c r="H37" i="4"/>
  <c r="B36" i="4"/>
  <c r="D36" i="4"/>
  <c r="E36" i="4"/>
  <c r="F36" i="4"/>
  <c r="H36" i="4"/>
  <c r="B35" i="4"/>
  <c r="D35" i="4"/>
  <c r="E35" i="4"/>
  <c r="F35" i="4"/>
  <c r="H35" i="4"/>
  <c r="B34" i="4"/>
  <c r="D34" i="4"/>
  <c r="E34" i="4"/>
  <c r="F34" i="4"/>
  <c r="H34" i="4"/>
  <c r="B33" i="4"/>
  <c r="D33" i="4"/>
  <c r="E33" i="4"/>
  <c r="F33" i="4"/>
  <c r="H33" i="4"/>
  <c r="B32" i="4"/>
  <c r="D32" i="4"/>
  <c r="E32" i="4"/>
  <c r="F32" i="4"/>
  <c r="H32" i="4"/>
  <c r="B31" i="4"/>
  <c r="D31" i="4"/>
  <c r="E31" i="4"/>
  <c r="F31" i="4"/>
  <c r="H31" i="4"/>
  <c r="B30" i="4"/>
  <c r="D30" i="4"/>
  <c r="E30" i="4"/>
  <c r="F30" i="4"/>
  <c r="H30" i="4"/>
  <c r="B29" i="4"/>
  <c r="D29" i="4"/>
  <c r="E29" i="4"/>
  <c r="F29" i="4"/>
  <c r="H29" i="4"/>
  <c r="B28" i="4"/>
  <c r="D28" i="4"/>
  <c r="E28" i="4"/>
  <c r="F28" i="4"/>
  <c r="H28" i="4"/>
  <c r="B27" i="4"/>
  <c r="D27" i="4"/>
  <c r="E27" i="4"/>
  <c r="F27" i="4"/>
  <c r="H27" i="4"/>
  <c r="B25" i="4"/>
  <c r="D25" i="4"/>
  <c r="E25" i="4"/>
  <c r="F25" i="4"/>
  <c r="H25" i="4"/>
  <c r="B15" i="3"/>
  <c r="B24" i="4"/>
  <c r="D24" i="4"/>
  <c r="E24" i="4"/>
  <c r="F24" i="4"/>
  <c r="H24" i="4"/>
  <c r="B9" i="5"/>
  <c r="D9" i="5"/>
  <c r="E9" i="5"/>
  <c r="F9" i="5"/>
  <c r="H9" i="5"/>
  <c r="B8" i="5"/>
  <c r="D8" i="5"/>
  <c r="E8" i="5"/>
  <c r="F8" i="5"/>
  <c r="H8" i="5"/>
  <c r="B23" i="4"/>
  <c r="D23" i="4"/>
  <c r="E23" i="4"/>
  <c r="F23" i="4"/>
  <c r="H23" i="4"/>
  <c r="B22" i="4"/>
  <c r="D22" i="4"/>
  <c r="E22" i="4"/>
  <c r="F22" i="4"/>
  <c r="H22" i="4"/>
  <c r="B21" i="4"/>
  <c r="D21" i="4"/>
  <c r="E21" i="4"/>
  <c r="F21" i="4"/>
  <c r="H21" i="4"/>
  <c r="B20" i="4"/>
  <c r="D20" i="4"/>
  <c r="E20" i="4"/>
  <c r="F20" i="4"/>
  <c r="H20" i="4"/>
  <c r="B19" i="4"/>
  <c r="D19" i="4"/>
  <c r="E19" i="4"/>
  <c r="F19" i="4"/>
  <c r="H19" i="4"/>
  <c r="B4" i="3"/>
  <c r="B18" i="4"/>
  <c r="D18" i="4"/>
  <c r="E18" i="4"/>
  <c r="F18" i="4"/>
  <c r="H18" i="4"/>
  <c r="B17" i="4"/>
  <c r="D17" i="4"/>
  <c r="E17" i="4"/>
  <c r="F17" i="4"/>
  <c r="H17" i="4"/>
  <c r="B16" i="4"/>
  <c r="D16" i="4"/>
  <c r="E16" i="4"/>
  <c r="F16" i="4"/>
  <c r="H16" i="4"/>
  <c r="B15" i="4"/>
  <c r="D15" i="4"/>
  <c r="E15" i="4"/>
  <c r="F15" i="4"/>
  <c r="H15" i="4"/>
  <c r="B14" i="4"/>
  <c r="D14" i="4"/>
  <c r="E14" i="4"/>
  <c r="F14" i="4"/>
  <c r="H14" i="4"/>
  <c r="B13" i="4"/>
  <c r="D13" i="4"/>
  <c r="E13" i="4"/>
  <c r="F13" i="4"/>
  <c r="H13" i="4"/>
  <c r="B12" i="4"/>
  <c r="D12" i="4"/>
  <c r="E12" i="4"/>
  <c r="F12" i="4"/>
  <c r="H12" i="4"/>
  <c r="B11" i="4"/>
  <c r="D11" i="4"/>
  <c r="E11" i="4"/>
  <c r="F11" i="4"/>
  <c r="H11" i="4"/>
  <c r="B3" i="4"/>
  <c r="D3" i="4"/>
  <c r="E3" i="4"/>
  <c r="F3" i="4"/>
  <c r="H3" i="4"/>
  <c r="B4" i="4"/>
  <c r="D4" i="4"/>
  <c r="E4" i="4"/>
  <c r="F4" i="4"/>
  <c r="H4" i="4"/>
  <c r="B5" i="4"/>
  <c r="D5" i="4"/>
  <c r="E5" i="4"/>
  <c r="F5" i="4"/>
  <c r="H5" i="4"/>
  <c r="B9" i="4"/>
  <c r="D9" i="4"/>
  <c r="E9" i="4"/>
  <c r="F9" i="4"/>
  <c r="H9" i="4"/>
  <c r="B10" i="4"/>
  <c r="D10" i="4"/>
  <c r="E10" i="4"/>
  <c r="F10" i="4"/>
  <c r="H10" i="4"/>
  <c r="B7" i="4"/>
  <c r="D7" i="4"/>
  <c r="E7" i="4"/>
  <c r="F7" i="4"/>
  <c r="H7" i="4"/>
  <c r="B8" i="4"/>
  <c r="D8" i="4"/>
  <c r="E8" i="4"/>
  <c r="F8" i="4"/>
  <c r="H8" i="4"/>
  <c r="B6" i="4"/>
  <c r="D6" i="4"/>
  <c r="E6" i="4"/>
  <c r="F6" i="4"/>
  <c r="H6" i="4"/>
  <c r="H26" i="4"/>
  <c r="F26" i="4"/>
  <c r="E26" i="4"/>
  <c r="D26" i="4"/>
  <c r="B26" i="4"/>
  <c r="O5" i="6"/>
  <c r="O4" i="6"/>
  <c r="O10" i="6"/>
  <c r="B3" i="5" l="1"/>
  <c r="B4" i="5"/>
  <c r="B5" i="5"/>
  <c r="B6" i="5"/>
  <c r="B7" i="5"/>
  <c r="F3" i="3"/>
  <c r="F4" i="3"/>
  <c r="F5" i="3"/>
  <c r="F6" i="3"/>
  <c r="F7" i="3"/>
  <c r="F8" i="3"/>
  <c r="F9" i="3"/>
  <c r="F10" i="3"/>
  <c r="F11" i="3"/>
  <c r="F12" i="3"/>
  <c r="F13" i="3"/>
  <c r="F14" i="3"/>
  <c r="F15" i="3"/>
  <c r="F16" i="3"/>
  <c r="F17" i="3"/>
  <c r="B3" i="3"/>
  <c r="B5" i="3"/>
  <c r="B6" i="3"/>
  <c r="B7" i="3"/>
  <c r="B8" i="3"/>
  <c r="B9" i="3"/>
  <c r="B10" i="3"/>
  <c r="B11" i="3"/>
  <c r="B12" i="3"/>
  <c r="B13" i="3"/>
  <c r="B14" i="3"/>
  <c r="B16" i="3"/>
  <c r="B17" i="3"/>
  <c r="B18" i="3"/>
  <c r="B19" i="3"/>
  <c r="O6" i="6"/>
  <c r="O7" i="6"/>
  <c r="O8" i="6"/>
  <c r="O9" i="6" l="1"/>
  <c r="H3" i="5"/>
  <c r="H4" i="5"/>
  <c r="H5" i="5"/>
  <c r="H6" i="5"/>
  <c r="H7" i="5"/>
  <c r="F4" i="5"/>
  <c r="F5" i="5"/>
  <c r="F6" i="5"/>
  <c r="F7" i="5"/>
  <c r="E4" i="5"/>
  <c r="E5" i="5"/>
  <c r="E6" i="5"/>
  <c r="E7" i="5"/>
  <c r="D4" i="5"/>
  <c r="D5" i="5"/>
  <c r="D6" i="5"/>
  <c r="D7" i="5"/>
  <c r="F3" i="5"/>
  <c r="E3" i="5"/>
  <c r="D3" i="5"/>
</calcChain>
</file>

<file path=xl/sharedStrings.xml><?xml version="1.0" encoding="utf-8"?>
<sst xmlns="http://schemas.openxmlformats.org/spreadsheetml/2006/main" count="477" uniqueCount="157">
  <si>
    <t>STT</t>
  </si>
  <si>
    <t>QUỸ - VÍ</t>
  </si>
  <si>
    <t>S</t>
  </si>
  <si>
    <t>T</t>
  </si>
  <si>
    <t>C</t>
  </si>
  <si>
    <t>S - Thu nhập khác</t>
  </si>
  <si>
    <t>T - Thu nhập khác</t>
  </si>
  <si>
    <t>C - Thu nhập khác</t>
  </si>
  <si>
    <t>Ngày</t>
  </si>
  <si>
    <t>Tháng</t>
  </si>
  <si>
    <t>Năm</t>
  </si>
  <si>
    <t>DANH MỤC CHI</t>
  </si>
  <si>
    <t>NỘI DUNG CHI TIẾT</t>
  </si>
  <si>
    <t>SỐ TIỀN CHI</t>
  </si>
  <si>
    <t>DANH MỤC THU</t>
  </si>
  <si>
    <t>SỐ TIỀN THU</t>
  </si>
  <si>
    <t>DỮ LIỆU CHUYỂN SHAPE</t>
  </si>
  <si>
    <t>Tổng tiền quỹ S</t>
  </si>
  <si>
    <t>Tổng tiền quỹ T</t>
  </si>
  <si>
    <t>Tổng tiền quỹ C</t>
  </si>
  <si>
    <t>TÊN QUỸ</t>
  </si>
  <si>
    <t>TỔNG THU QUỸ</t>
  </si>
  <si>
    <t>Tổng số tiền chi</t>
  </si>
  <si>
    <t>TỔNG CHI QUỸ</t>
  </si>
  <si>
    <t>Tổng số tiền thu</t>
  </si>
  <si>
    <t>Y</t>
  </si>
  <si>
    <t>Đ</t>
  </si>
  <si>
    <t>Ngày Tháng</t>
  </si>
  <si>
    <t>S - Lương</t>
  </si>
  <si>
    <t>Đ - Lương</t>
  </si>
  <si>
    <t>S - Trợ cấp</t>
  </si>
  <si>
    <t>T - Trợ cấp</t>
  </si>
  <si>
    <t>T - Lương</t>
  </si>
  <si>
    <t>C - Lương</t>
  </si>
  <si>
    <t>Y - Lương</t>
  </si>
  <si>
    <t>C - Trợ cấp</t>
  </si>
  <si>
    <t>Y - Trợ cấp</t>
  </si>
  <si>
    <t>Đ - Trợ cấp</t>
  </si>
  <si>
    <t>Y - Thu nhập khác</t>
  </si>
  <si>
    <t>Đ - Thu nhập khác</t>
  </si>
  <si>
    <t>S - Tiền Gas</t>
  </si>
  <si>
    <t>S - Tiền xăng xe đi lại</t>
  </si>
  <si>
    <t>S - Nhu Yếu Phẩm</t>
  </si>
  <si>
    <t>S - Mua sắm mới</t>
  </si>
  <si>
    <t>S - Tiền ăn</t>
  </si>
  <si>
    <t>S - Tiền Internet</t>
  </si>
  <si>
    <t>S - Khác</t>
  </si>
  <si>
    <t>C - Ăn tiệc</t>
  </si>
  <si>
    <t>C - Làm đẹp</t>
  </si>
  <si>
    <t>C - Giải trí</t>
  </si>
  <si>
    <t>Y - Tình phí</t>
  </si>
  <si>
    <t>Đ - Đầu tư bản thân</t>
  </si>
  <si>
    <t>Đ - Tiền đầu tư TC</t>
  </si>
  <si>
    <t>TÊN DANH MỤC THU</t>
  </si>
  <si>
    <t>Khởi tạo quỹ S</t>
  </si>
  <si>
    <t>Khởi tạo quỹ T</t>
  </si>
  <si>
    <t>Khởi tạo quỹ C</t>
  </si>
  <si>
    <t>Khởi tạo quỹ Y</t>
  </si>
  <si>
    <t>Khởi tạo quỹ Đ</t>
  </si>
  <si>
    <t>TỔNG SỐ TIỀN THU</t>
  </si>
  <si>
    <t>TỔNG SỐ TIỀN CHI</t>
  </si>
  <si>
    <t>TÊN DANH MỤC CHI</t>
  </si>
  <si>
    <t>Tổng tiền quỹ Đ</t>
  </si>
  <si>
    <t>Tổng tiền quỹ Y</t>
  </si>
  <si>
    <t>QUỸ THU</t>
  </si>
  <si>
    <t>QUỸ CHI</t>
  </si>
  <si>
    <t>TỔNG TIỀN</t>
  </si>
  <si>
    <t>Tổng số tiền quỹ</t>
  </si>
  <si>
    <t>KHỞI TẠO DỮ LIỆU</t>
  </si>
  <si>
    <t>Ăn uống</t>
  </si>
  <si>
    <t>Nhu yếu phẩm tháng 10</t>
  </si>
  <si>
    <t>Sữa rửa mặt</t>
  </si>
  <si>
    <t>Củ đậu</t>
  </si>
  <si>
    <t>Xăng xe máy</t>
  </si>
  <si>
    <t>Ăn trưa + tối</t>
  </si>
  <si>
    <t>Gói thịt kho tàu</t>
  </si>
  <si>
    <t>Ăn sáng phỏ gà bò</t>
  </si>
  <si>
    <t>Nước uống</t>
  </si>
  <si>
    <t>Tổng tiền chi</t>
  </si>
  <si>
    <t>Ăn trưa</t>
  </si>
  <si>
    <t>Nước muối</t>
  </si>
  <si>
    <t>Giúp đỡ</t>
  </si>
  <si>
    <t>Chanh</t>
  </si>
  <si>
    <t>Canh xương</t>
  </si>
  <si>
    <t>Dứa</t>
  </si>
  <si>
    <t>S - Tiền Nhà</t>
  </si>
  <si>
    <t>S - Điện + Nước</t>
  </si>
  <si>
    <t>Tiền nhà T10</t>
  </si>
  <si>
    <t>Tiền Gas góp T10</t>
  </si>
  <si>
    <t>Ăn tối</t>
  </si>
  <si>
    <t>Điện nước T9 VS</t>
  </si>
  <si>
    <t>Thu tiền lương T9</t>
  </si>
  <si>
    <t>C - Mua sắm</t>
  </si>
  <si>
    <t>Linh kiện máy in</t>
  </si>
  <si>
    <t>Tiền rút ngân hàng</t>
  </si>
  <si>
    <t>T - Rút tiền</t>
  </si>
  <si>
    <t>Nước Bi-a</t>
  </si>
  <si>
    <t>Bánh kẹo</t>
  </si>
  <si>
    <t>Nhu yếu phẩm</t>
  </si>
  <si>
    <t>Ăn sáng</t>
  </si>
  <si>
    <t>Dây mạng</t>
  </si>
  <si>
    <t>Cắt tóc</t>
  </si>
  <si>
    <t>Rửa xe</t>
  </si>
  <si>
    <t>TP</t>
  </si>
  <si>
    <t>Uống nước</t>
  </si>
  <si>
    <t>Nước rửa bát</t>
  </si>
  <si>
    <t>Găng tay</t>
  </si>
  <si>
    <t>Nhặt được</t>
  </si>
  <si>
    <t>Mua SSL iexcel.vn</t>
  </si>
  <si>
    <t>Ăn uống SN a hậu</t>
  </si>
  <si>
    <t>SN a hậu</t>
  </si>
  <si>
    <t>Sửa máy tính</t>
  </si>
  <si>
    <t>Bệnh viện 500 giường</t>
  </si>
  <si>
    <t>Rút tiền nạp điện thoại</t>
  </si>
  <si>
    <t>Trả lãi tiền gửi số</t>
  </si>
  <si>
    <t>Tiền thưởng giao dịch</t>
  </si>
  <si>
    <t>Bi-a</t>
  </si>
  <si>
    <t>Pin đồng hồ</t>
  </si>
  <si>
    <t>Rút tiền</t>
  </si>
  <si>
    <t>Cài máy chị thu KB</t>
  </si>
  <si>
    <t>Phí quản lý TK</t>
  </si>
  <si>
    <t>Cài cam wifi chị na</t>
  </si>
  <si>
    <t>Bánh kẹo cho ông - cháu</t>
  </si>
  <si>
    <t>Chị hồng</t>
  </si>
  <si>
    <t>Mua mũi khoan</t>
  </si>
  <si>
    <t>Thay dầu xe máy</t>
  </si>
  <si>
    <t>Nạp tiền điện thoại</t>
  </si>
  <si>
    <t>Cana</t>
  </si>
  <si>
    <t>Công tác phí vân hồ</t>
  </si>
  <si>
    <t>Nước ngọt</t>
  </si>
  <si>
    <t>Sữa chua</t>
  </si>
  <si>
    <t>Dầu rửa bát</t>
  </si>
  <si>
    <t>Quần tất</t>
  </si>
  <si>
    <t>Thuốc xịt</t>
  </si>
  <si>
    <t>Ăn sáng + trưa</t>
  </si>
  <si>
    <t>Khác</t>
  </si>
  <si>
    <t>Giáp sắt</t>
  </si>
  <si>
    <t>Spa</t>
  </si>
  <si>
    <t>Tào phó</t>
  </si>
  <si>
    <t>Sơn xe máy</t>
  </si>
  <si>
    <t>Dán nilon</t>
  </si>
  <si>
    <t>Gas T11</t>
  </si>
  <si>
    <t>Tiền trong TK</t>
  </si>
  <si>
    <t>Balo + túi</t>
  </si>
  <si>
    <t>Tiền nhà tháng 11</t>
  </si>
  <si>
    <t>Ăn ốc</t>
  </si>
  <si>
    <t>Tiền gửi tk</t>
  </si>
  <si>
    <t>Thu phí tiền dịch vụ</t>
  </si>
  <si>
    <t>Điện nước tháng 10</t>
  </si>
  <si>
    <t>Thu tiền lương T10</t>
  </si>
  <si>
    <t>Quýt chua</t>
  </si>
  <si>
    <t>Mút xốp</t>
  </si>
  <si>
    <t>Thuốc sốt</t>
  </si>
  <si>
    <t>Nhặt được 3000</t>
  </si>
  <si>
    <t>Tiền lương T10</t>
  </si>
  <si>
    <t>Nhu yếu phẩm T11</t>
  </si>
  <si>
    <t>Ăn chiều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</si>
</sst>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20" x14ac:knownFonts="1">
    <font>
      <sz val="11"/>
      <color theme="1"/>
      <name val="Calibri"/>
      <family val="2"/>
      <scheme val="minor"/>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scheme val="minor"/>
    </font>
    <font>
      <sz val="11"/>
      <color theme="1" tint="0.249977111117893"/>
      <name val="Calibri"/>
      <family val="2"/>
      <scheme val="minor"/>
    </font>
    <font>
      <sz val="11"/>
      <color theme="1" tint="0.249977111117893"/>
      <name val="Calibri"/>
      <family val="2"/>
    </font>
    <font>
      <sz val="11"/>
      <color theme="1" tint="0.14999847407452621"/>
      <name val="Calibri"/>
      <family val="2"/>
      <scheme val="minor"/>
    </font>
    <font>
      <sz val="11"/>
      <color theme="1" tint="0.14999847407452621"/>
      <name val="Calibri"/>
      <family val="2"/>
    </font>
    <font>
      <b/>
      <sz val="11"/>
      <color rgb="FF0070C0"/>
      <name val="Calibri"/>
      <family val="2"/>
      <scheme val="minor"/>
    </font>
    <font>
      <sz val="11"/>
      <color rgb="FF006100"/>
      <name val="Calibri"/>
      <family val="2"/>
    </font>
    <font>
      <sz val="11"/>
      <color rgb="FF9C0006"/>
      <name val="Calibri"/>
      <family val="2"/>
    </font>
    <font>
      <b/>
      <sz val="11"/>
      <color theme="1"/>
      <name val="Calibri"/>
      <family val="2"/>
    </font>
    <font>
      <b/>
      <sz val="11"/>
      <color theme="1"/>
      <name val="Calibri"/>
      <family val="2"/>
      <scheme val="minor"/>
    </font>
    <font>
      <b/>
      <sz val="11"/>
      <color rgb="FFFF0000"/>
      <name val="Calibri"/>
      <family val="2"/>
      <scheme val="minor"/>
    </font>
    <font>
      <sz val="8"/>
      <name val="Calibri"/>
      <family val="2"/>
      <scheme val="minor"/>
    </font>
  </fonts>
  <fills count="12">
    <fill>
      <patternFill patternType="none"/>
    </fill>
    <fill>
      <patternFill patternType="gray125"/>
    </fill>
    <fill>
      <patternFill patternType="solid">
        <fgColor rgb="FFE1DDEC"/>
        <bgColor indexed="64"/>
      </patternFill>
    </fill>
    <fill>
      <patternFill patternType="solid">
        <fgColor theme="6" tint="0.79998168889431442"/>
        <bgColor indexed="6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BEFEF"/>
        <bgColor indexed="64"/>
      </patternFill>
    </fill>
    <fill>
      <patternFill patternType="solid">
        <fgColor rgb="FFE6FEE7"/>
        <bgColor indexed="64"/>
      </patternFill>
    </fill>
    <fill>
      <patternFill patternType="solid">
        <fgColor theme="4" tint="0.79998168889431442"/>
        <bgColor theme="4" tint="0.79998168889431442"/>
      </patternFill>
    </fill>
    <fill>
      <patternFill patternType="solid">
        <fgColor theme="9" tint="0.79998168889431442"/>
        <bgColor indexed="65"/>
      </patternFill>
    </fill>
    <fill>
      <patternFill patternType="solid">
        <fgColor theme="0" tint="-4.9989318521683403E-2"/>
        <bgColor indexed="64"/>
      </patternFill>
    </fill>
  </fills>
  <borders count="22">
    <border>
      <left/>
      <right/>
      <top/>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bottom style="thin">
        <color theme="0" tint="-4.9989318521683403E-2"/>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4" tint="0.39997558519241921"/>
      </bottom>
      <diagonal/>
    </border>
    <border>
      <left/>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s>
  <cellStyleXfs count="11">
    <xf numFmtId="0" fontId="0" fillId="0" borderId="0"/>
    <xf numFmtId="0" fontId="7" fillId="0" borderId="0"/>
    <xf numFmtId="43" fontId="7" fillId="0" borderId="0" applyFont="0" applyFill="0" applyBorder="0" applyAlignment="0" applyProtection="0"/>
    <xf numFmtId="0" fontId="8" fillId="0" borderId="0"/>
    <xf numFmtId="0" fontId="8" fillId="3"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cellStyleXfs>
  <cellXfs count="104">
    <xf numFmtId="0" fontId="0" fillId="0" borderId="0" xfId="0"/>
    <xf numFmtId="0" fontId="7" fillId="2" borderId="0" xfId="1" applyFill="1"/>
    <xf numFmtId="0" fontId="7" fillId="4" borderId="0" xfId="1" applyFill="1"/>
    <xf numFmtId="0" fontId="7" fillId="2" borderId="0" xfId="1" quotePrefix="1" applyFill="1"/>
    <xf numFmtId="164" fontId="7" fillId="2" borderId="0" xfId="1" applyNumberFormat="1" applyFill="1"/>
    <xf numFmtId="0" fontId="9" fillId="4" borderId="3" xfId="4" quotePrefix="1" applyNumberFormat="1" applyFont="1" applyFill="1" applyBorder="1" applyAlignment="1">
      <alignment horizontal="center" vertical="center"/>
    </xf>
    <xf numFmtId="0" fontId="10" fillId="4" borderId="4" xfId="4" quotePrefix="1" applyNumberFormat="1" applyFont="1" applyFill="1" applyBorder="1" applyAlignment="1">
      <alignment horizontal="center" vertical="center"/>
    </xf>
    <xf numFmtId="0" fontId="11" fillId="4" borderId="4" xfId="4" applyNumberFormat="1" applyFont="1" applyFill="1" applyBorder="1" applyAlignment="1">
      <alignment horizontal="center" vertical="center"/>
    </xf>
    <xf numFmtId="164" fontId="9" fillId="4" borderId="4" xfId="5" quotePrefix="1" applyNumberFormat="1" applyFont="1" applyFill="1" applyBorder="1" applyAlignment="1">
      <alignment horizontal="center" vertical="center"/>
    </xf>
    <xf numFmtId="0" fontId="9" fillId="4" borderId="4" xfId="4" applyNumberFormat="1" applyFont="1" applyFill="1" applyBorder="1" applyAlignment="1">
      <alignment horizontal="center" vertical="center"/>
    </xf>
    <xf numFmtId="14" fontId="9" fillId="4" borderId="3" xfId="4" quotePrefix="1" applyNumberFormat="1" applyFont="1" applyFill="1" applyBorder="1" applyAlignment="1">
      <alignment horizontal="center" vertical="center"/>
    </xf>
    <xf numFmtId="14" fontId="11" fillId="4" borderId="3" xfId="4" applyNumberFormat="1" applyFont="1" applyFill="1" applyBorder="1" applyAlignment="1">
      <alignment horizontal="center" vertical="center"/>
    </xf>
    <xf numFmtId="164" fontId="12" fillId="4" borderId="4" xfId="6" quotePrefix="1" applyNumberFormat="1" applyFont="1" applyFill="1" applyBorder="1" applyAlignment="1">
      <alignment horizontal="left" vertical="center"/>
    </xf>
    <xf numFmtId="0" fontId="12" fillId="4" borderId="4" xfId="6" quotePrefix="1" applyNumberFormat="1" applyFont="1" applyFill="1" applyBorder="1" applyAlignment="1">
      <alignment horizontal="left" vertical="center"/>
    </xf>
    <xf numFmtId="0" fontId="12" fillId="4" borderId="4" xfId="1" applyNumberFormat="1" applyFont="1" applyFill="1" applyBorder="1" applyAlignment="1">
      <alignment horizontal="center" vertical="center"/>
    </xf>
    <xf numFmtId="0" fontId="12" fillId="4" borderId="4" xfId="1" applyNumberFormat="1" applyFont="1" applyFill="1" applyBorder="1" applyAlignment="1">
      <alignment horizontal="left" vertical="center"/>
    </xf>
    <xf numFmtId="164" fontId="12" fillId="4" borderId="4" xfId="1" applyNumberFormat="1" applyFont="1" applyFill="1" applyBorder="1" applyAlignment="1">
      <alignment horizontal="center" vertical="center"/>
    </xf>
    <xf numFmtId="0" fontId="7" fillId="0" borderId="0" xfId="1" applyFill="1"/>
    <xf numFmtId="0" fontId="0" fillId="0" borderId="4" xfId="0" applyFill="1" applyBorder="1" applyAlignment="1">
      <alignment vertical="center"/>
    </xf>
    <xf numFmtId="0" fontId="0" fillId="0" borderId="4" xfId="0" applyFill="1" applyBorder="1" applyAlignment="1">
      <alignment horizontal="center" vertical="center"/>
    </xf>
    <xf numFmtId="0" fontId="0" fillId="0" borderId="4" xfId="0" applyFill="1" applyBorder="1" applyAlignment="1">
      <alignment horizontal="left" vertical="center"/>
    </xf>
    <xf numFmtId="3" fontId="0" fillId="0" borderId="4" xfId="0" applyNumberFormat="1" applyFill="1" applyBorder="1" applyAlignment="1">
      <alignment vertical="center"/>
    </xf>
    <xf numFmtId="3" fontId="0" fillId="0" borderId="0" xfId="0" applyNumberFormat="1" applyFill="1" applyAlignment="1">
      <alignment vertical="center"/>
    </xf>
    <xf numFmtId="0" fontId="0" fillId="0" borderId="0" xfId="0" applyFill="1" applyAlignment="1">
      <alignment horizontal="left" vertical="center"/>
    </xf>
    <xf numFmtId="0" fontId="7" fillId="0" borderId="0" xfId="1" applyFill="1" applyAlignment="1">
      <alignment vertical="center"/>
    </xf>
    <xf numFmtId="0" fontId="0" fillId="0" borderId="0" xfId="0" applyFill="1" applyAlignment="1">
      <alignment vertical="center"/>
    </xf>
    <xf numFmtId="0" fontId="8" fillId="0" borderId="0" xfId="3" applyFill="1" applyAlignment="1">
      <alignment vertical="center"/>
    </xf>
    <xf numFmtId="0" fontId="9" fillId="0" borderId="0" xfId="3" applyFont="1" applyFill="1" applyAlignment="1">
      <alignment horizontal="center" vertical="center"/>
    </xf>
    <xf numFmtId="0" fontId="7" fillId="0" borderId="0" xfId="1" quotePrefix="1" applyFill="1"/>
    <xf numFmtId="0" fontId="10" fillId="0" borderId="0" xfId="1" applyFont="1" applyFill="1"/>
    <xf numFmtId="0" fontId="15" fillId="6" borderId="12" xfId="8" applyBorder="1" applyAlignment="1">
      <alignment horizontal="center" vertical="center"/>
    </xf>
    <xf numFmtId="0" fontId="15" fillId="6" borderId="13" xfId="8" applyBorder="1" applyAlignment="1">
      <alignment horizontal="center" vertical="center"/>
    </xf>
    <xf numFmtId="0" fontId="15" fillId="6" borderId="14" xfId="8" applyBorder="1" applyAlignment="1">
      <alignment horizontal="center" vertical="center"/>
    </xf>
    <xf numFmtId="0" fontId="9" fillId="7" borderId="6" xfId="4" quotePrefix="1" applyNumberFormat="1" applyFont="1" applyFill="1" applyBorder="1" applyAlignment="1">
      <alignment horizontal="center" vertical="center"/>
    </xf>
    <xf numFmtId="0" fontId="9" fillId="7" borderId="7" xfId="4" quotePrefix="1" applyNumberFormat="1" applyFont="1" applyFill="1" applyBorder="1" applyAlignment="1">
      <alignment horizontal="center" vertical="center"/>
    </xf>
    <xf numFmtId="0" fontId="9" fillId="7" borderId="8" xfId="4" quotePrefix="1" applyNumberFormat="1" applyFont="1" applyFill="1" applyBorder="1" applyAlignment="1">
      <alignment horizontal="center" vertical="center"/>
    </xf>
    <xf numFmtId="0" fontId="10" fillId="7" borderId="7" xfId="4" quotePrefix="1" applyNumberFormat="1" applyFont="1" applyFill="1" applyBorder="1" applyAlignment="1">
      <alignment horizontal="center" vertical="center"/>
    </xf>
    <xf numFmtId="0" fontId="10" fillId="7" borderId="7" xfId="1" applyNumberFormat="1" applyFont="1" applyFill="1" applyBorder="1" applyAlignment="1">
      <alignment horizontal="center" vertical="center"/>
    </xf>
    <xf numFmtId="0" fontId="10" fillId="7" borderId="8" xfId="1" applyNumberFormat="1" applyFont="1" applyFill="1" applyBorder="1" applyAlignment="1">
      <alignment horizontal="center" vertical="center"/>
    </xf>
    <xf numFmtId="0" fontId="10" fillId="7" borderId="6" xfId="1" applyNumberFormat="1" applyFont="1" applyFill="1" applyBorder="1" applyAlignment="1">
      <alignment horizontal="center" vertical="center"/>
    </xf>
    <xf numFmtId="0" fontId="10" fillId="7" borderId="9" xfId="1" applyNumberFormat="1" applyFont="1" applyFill="1" applyBorder="1" applyAlignment="1">
      <alignment horizontal="center" vertical="center"/>
    </xf>
    <xf numFmtId="0" fontId="10" fillId="7" borderId="10" xfId="1" applyNumberFormat="1" applyFont="1" applyFill="1" applyBorder="1" applyAlignment="1">
      <alignment horizontal="center" vertical="center"/>
    </xf>
    <xf numFmtId="0" fontId="9" fillId="7" borderId="11" xfId="4" quotePrefix="1" applyNumberFormat="1" applyFont="1" applyFill="1" applyBorder="1" applyAlignment="1">
      <alignment horizontal="center" vertical="center"/>
    </xf>
    <xf numFmtId="0" fontId="14" fillId="5" borderId="12" xfId="7" applyBorder="1" applyAlignment="1">
      <alignment horizontal="center" vertical="center"/>
    </xf>
    <xf numFmtId="0" fontId="14" fillId="5" borderId="13" xfId="7" applyBorder="1" applyAlignment="1">
      <alignment horizontal="center" vertical="center"/>
    </xf>
    <xf numFmtId="0" fontId="14" fillId="5" borderId="14" xfId="7" applyBorder="1" applyAlignment="1">
      <alignment horizontal="center" vertical="center"/>
    </xf>
    <xf numFmtId="0" fontId="9" fillId="8" borderId="6" xfId="4" quotePrefix="1" applyNumberFormat="1" applyFont="1" applyFill="1" applyBorder="1" applyAlignment="1">
      <alignment horizontal="center" vertical="center"/>
    </xf>
    <xf numFmtId="0" fontId="10" fillId="8" borderId="7" xfId="4" applyNumberFormat="1" applyFont="1" applyFill="1" applyBorder="1" applyAlignment="1">
      <alignment horizontal="center" vertical="center"/>
    </xf>
    <xf numFmtId="0" fontId="10" fillId="8" borderId="8" xfId="4" quotePrefix="1" applyNumberFormat="1" applyFont="1" applyFill="1" applyBorder="1" applyAlignment="1">
      <alignment horizontal="center" vertical="center"/>
    </xf>
    <xf numFmtId="0" fontId="10" fillId="8" borderId="8" xfId="4" applyNumberFormat="1" applyFont="1" applyFill="1" applyBorder="1" applyAlignment="1">
      <alignment horizontal="center" vertical="center"/>
    </xf>
    <xf numFmtId="0" fontId="10" fillId="8" borderId="6" xfId="1" applyNumberFormat="1" applyFont="1" applyFill="1" applyBorder="1" applyAlignment="1">
      <alignment horizontal="center" vertical="center"/>
    </xf>
    <xf numFmtId="0" fontId="10" fillId="8" borderId="9" xfId="1" applyNumberFormat="1" applyFont="1" applyFill="1" applyBorder="1" applyAlignment="1">
      <alignment horizontal="center" vertical="center"/>
    </xf>
    <xf numFmtId="0" fontId="10" fillId="8" borderId="10" xfId="4" applyNumberFormat="1" applyFont="1" applyFill="1" applyBorder="1" applyAlignment="1">
      <alignment horizontal="center" vertical="center"/>
    </xf>
    <xf numFmtId="0" fontId="10" fillId="8" borderId="11" xfId="4" applyNumberFormat="1" applyFont="1" applyFill="1" applyBorder="1" applyAlignment="1">
      <alignment horizontal="center" vertical="center"/>
    </xf>
    <xf numFmtId="0" fontId="16" fillId="5" borderId="1" xfId="7" applyFont="1" applyBorder="1" applyAlignment="1">
      <alignment horizontal="center" vertical="center"/>
    </xf>
    <xf numFmtId="0" fontId="16" fillId="5" borderId="2" xfId="7" applyFont="1" applyBorder="1" applyAlignment="1">
      <alignment horizontal="center" vertical="center"/>
    </xf>
    <xf numFmtId="0" fontId="9" fillId="4" borderId="3" xfId="4" applyNumberFormat="1" applyFont="1" applyFill="1" applyBorder="1" applyAlignment="1">
      <alignment horizontal="center" vertical="center"/>
    </xf>
    <xf numFmtId="0" fontId="6" fillId="6" borderId="1" xfId="8" applyFont="1" applyBorder="1" applyAlignment="1">
      <alignment horizontal="center" vertical="center"/>
    </xf>
    <xf numFmtId="0" fontId="6" fillId="6" borderId="2" xfId="8" applyFont="1" applyBorder="1" applyAlignment="1">
      <alignment horizontal="center" vertical="center"/>
    </xf>
    <xf numFmtId="0" fontId="7" fillId="0" borderId="0" xfId="1" applyFill="1" applyAlignment="1">
      <alignment horizontal="center" vertical="center"/>
    </xf>
    <xf numFmtId="0" fontId="8" fillId="0" borderId="0" xfId="3" applyFill="1" applyAlignment="1">
      <alignment horizontal="center" vertical="center"/>
    </xf>
    <xf numFmtId="3" fontId="0" fillId="0" borderId="4" xfId="0" applyNumberFormat="1" applyFill="1" applyBorder="1" applyAlignment="1">
      <alignment horizontal="right" vertical="center"/>
    </xf>
    <xf numFmtId="0" fontId="17" fillId="9" borderId="15" xfId="0" applyFont="1" applyFill="1" applyBorder="1" applyAlignment="1">
      <alignment vertical="center"/>
    </xf>
    <xf numFmtId="0" fontId="17" fillId="9" borderId="4" xfId="0" applyFont="1" applyFill="1" applyBorder="1" applyAlignment="1">
      <alignment horizontal="center" vertical="center"/>
    </xf>
    <xf numFmtId="3" fontId="17" fillId="9" borderId="4" xfId="0" applyNumberFormat="1" applyFont="1" applyFill="1" applyBorder="1" applyAlignment="1">
      <alignment vertical="center"/>
    </xf>
    <xf numFmtId="0" fontId="0" fillId="0" borderId="0" xfId="0" applyFill="1" applyAlignment="1">
      <alignment horizontal="center" vertical="center"/>
    </xf>
    <xf numFmtId="3" fontId="0" fillId="0" borderId="0" xfId="0" applyNumberFormat="1" applyFill="1" applyAlignment="1">
      <alignment horizontal="right" vertical="center"/>
    </xf>
    <xf numFmtId="0" fontId="5" fillId="10" borderId="4" xfId="10" applyBorder="1" applyAlignment="1">
      <alignment horizontal="center" vertical="center"/>
    </xf>
    <xf numFmtId="3" fontId="5" fillId="10" borderId="4" xfId="10" applyNumberFormat="1" applyBorder="1" applyAlignment="1">
      <alignment horizontal="right" vertical="center"/>
    </xf>
    <xf numFmtId="0" fontId="18" fillId="3" borderId="15" xfId="4" applyFont="1" applyBorder="1" applyAlignment="1">
      <alignment horizontal="center" vertical="center"/>
    </xf>
    <xf numFmtId="0" fontId="5" fillId="4" borderId="4" xfId="9" applyFill="1" applyBorder="1" applyAlignment="1">
      <alignment horizontal="center" vertical="center"/>
    </xf>
    <xf numFmtId="3" fontId="5" fillId="4" borderId="4" xfId="9" applyNumberFormat="1" applyFill="1" applyBorder="1" applyAlignment="1">
      <alignment horizontal="right" vertical="center"/>
    </xf>
    <xf numFmtId="9" fontId="7" fillId="0" borderId="0" xfId="1" applyNumberFormat="1" applyFill="1" applyAlignment="1">
      <alignment vertical="center"/>
    </xf>
    <xf numFmtId="164" fontId="7" fillId="2" borderId="0" xfId="6" applyNumberFormat="1" applyFont="1" applyFill="1"/>
    <xf numFmtId="0" fontId="4" fillId="2" borderId="0" xfId="1" applyFont="1" applyFill="1"/>
    <xf numFmtId="3" fontId="7" fillId="0" borderId="0" xfId="1" applyNumberFormat="1" applyFill="1" applyAlignment="1">
      <alignment vertical="center"/>
    </xf>
    <xf numFmtId="0" fontId="9" fillId="11" borderId="3" xfId="4" quotePrefix="1" applyNumberFormat="1" applyFont="1" applyFill="1" applyBorder="1" applyAlignment="1">
      <alignment horizontal="center" vertical="center"/>
    </xf>
    <xf numFmtId="0" fontId="9" fillId="11" borderId="3" xfId="4" applyNumberFormat="1" applyFont="1" applyFill="1" applyBorder="1" applyAlignment="1">
      <alignment horizontal="center" vertical="center"/>
    </xf>
    <xf numFmtId="0" fontId="9" fillId="11" borderId="16" xfId="4" applyNumberFormat="1" applyFont="1" applyFill="1" applyBorder="1" applyAlignment="1">
      <alignment horizontal="center" vertical="center"/>
    </xf>
    <xf numFmtId="0" fontId="9" fillId="11" borderId="17" xfId="4" applyNumberFormat="1" applyFont="1" applyFill="1" applyBorder="1" applyAlignment="1">
      <alignment horizontal="center" vertical="center"/>
    </xf>
    <xf numFmtId="0" fontId="9" fillId="11" borderId="4" xfId="4" applyNumberFormat="1" applyFont="1" applyFill="1" applyBorder="1" applyAlignment="1">
      <alignment horizontal="center" vertical="center"/>
    </xf>
    <xf numFmtId="0" fontId="12" fillId="4" borderId="17" xfId="1" applyNumberFormat="1" applyFont="1" applyFill="1" applyBorder="1" applyAlignment="1">
      <alignment horizontal="center" vertical="center"/>
    </xf>
    <xf numFmtId="0" fontId="3" fillId="0" borderId="0" xfId="1" applyFont="1" applyFill="1" applyAlignment="1">
      <alignment vertical="center"/>
    </xf>
    <xf numFmtId="164" fontId="7" fillId="0" borderId="0" xfId="6" applyNumberFormat="1" applyFont="1" applyFill="1" applyAlignment="1">
      <alignment vertical="center"/>
    </xf>
    <xf numFmtId="0" fontId="10" fillId="4" borderId="3" xfId="1" applyNumberFormat="1" applyFont="1" applyFill="1" applyBorder="1" applyAlignment="1">
      <alignment horizontal="center" vertical="center"/>
    </xf>
    <xf numFmtId="0" fontId="10" fillId="4" borderId="4" xfId="1" applyNumberFormat="1" applyFont="1" applyFill="1" applyBorder="1" applyAlignment="1">
      <alignment horizontal="center" vertical="center"/>
    </xf>
    <xf numFmtId="164" fontId="10" fillId="4" borderId="4" xfId="1" applyNumberFormat="1" applyFont="1" applyFill="1" applyBorder="1" applyAlignment="1">
      <alignment horizontal="center" vertical="center"/>
    </xf>
    <xf numFmtId="164" fontId="7" fillId="0" borderId="0" xfId="1" applyNumberFormat="1" applyFill="1" applyAlignment="1">
      <alignment vertical="center"/>
    </xf>
    <xf numFmtId="0" fontId="9" fillId="4" borderId="20" xfId="4" applyNumberFormat="1" applyFont="1" applyFill="1" applyBorder="1" applyAlignment="1">
      <alignment horizontal="center" vertical="center"/>
    </xf>
    <xf numFmtId="0" fontId="9" fillId="11" borderId="19" xfId="4" applyNumberFormat="1" applyFont="1" applyFill="1" applyBorder="1" applyAlignment="1">
      <alignment horizontal="center" vertical="center"/>
    </xf>
    <xf numFmtId="0" fontId="9" fillId="11" borderId="18" xfId="4" applyNumberFormat="1" applyFont="1" applyFill="1" applyBorder="1" applyAlignment="1">
      <alignment horizontal="center" vertical="center"/>
    </xf>
    <xf numFmtId="0" fontId="9" fillId="11" borderId="21" xfId="4" applyNumberFormat="1" applyFont="1" applyFill="1" applyBorder="1" applyAlignment="1">
      <alignment horizontal="center" vertical="center"/>
    </xf>
    <xf numFmtId="0" fontId="11" fillId="4" borderId="18" xfId="4" applyNumberFormat="1" applyFont="1" applyFill="1" applyBorder="1" applyAlignment="1">
      <alignment horizontal="center" vertical="center"/>
    </xf>
    <xf numFmtId="0" fontId="9" fillId="11" borderId="20" xfId="4" applyNumberFormat="1" applyFont="1" applyFill="1" applyBorder="1" applyAlignment="1">
      <alignment horizontal="center" vertical="center"/>
    </xf>
    <xf numFmtId="0" fontId="11" fillId="4" borderId="21" xfId="4" applyNumberFormat="1" applyFont="1" applyFill="1" applyBorder="1" applyAlignment="1">
      <alignment horizontal="left" vertical="center"/>
    </xf>
    <xf numFmtId="164" fontId="11" fillId="4" borderId="21" xfId="4" applyNumberFormat="1" applyFont="1" applyFill="1" applyBorder="1" applyAlignment="1">
      <alignment horizontal="center" vertical="center"/>
    </xf>
    <xf numFmtId="0" fontId="2" fillId="2" borderId="0" xfId="1" applyFont="1" applyFill="1"/>
    <xf numFmtId="0" fontId="10" fillId="4" borderId="20" xfId="1" applyNumberFormat="1" applyFont="1" applyFill="1" applyBorder="1" applyAlignment="1">
      <alignment horizontal="center" vertical="center"/>
    </xf>
    <xf numFmtId="0" fontId="10" fillId="4" borderId="21" xfId="1" applyNumberFormat="1" applyFont="1" applyFill="1" applyBorder="1" applyAlignment="1">
      <alignment horizontal="center" vertical="center"/>
    </xf>
    <xf numFmtId="164" fontId="10" fillId="4" borderId="21" xfId="1" applyNumberFormat="1" applyFont="1" applyFill="1" applyBorder="1" applyAlignment="1">
      <alignment horizontal="center" vertical="center"/>
    </xf>
    <xf numFmtId="0" fontId="1" fillId="2" borderId="0" xfId="1" applyFont="1" applyFill="1"/>
    <xf numFmtId="0" fontId="17" fillId="3" borderId="0" xfId="4" applyFont="1" applyAlignment="1">
      <alignment horizontal="center" vertical="center"/>
    </xf>
    <xf numFmtId="0" fontId="13" fillId="0" borderId="5" xfId="3" applyFont="1" applyFill="1" applyBorder="1" applyAlignment="1">
      <alignment horizontal="center" vertical="center"/>
    </xf>
    <xf numFmtId="0" fontId="13" fillId="0" borderId="0" xfId="3" applyFont="1" applyFill="1" applyAlignment="1">
      <alignment horizontal="center" vertical="center"/>
    </xf>
  </cellXfs>
  <cellStyles count="11">
    <cellStyle name="20% - Accent3" xfId="9" builtinId="38"/>
    <cellStyle name="20% - Accent3 2" xfId="4" xr:uid="{BF876CE2-789B-429A-B2AD-A2DFD51BA19D}"/>
    <cellStyle name="20% - Accent6" xfId="10" builtinId="50"/>
    <cellStyle name="Bad" xfId="8" builtinId="27"/>
    <cellStyle name="Comma" xfId="6" builtinId="3"/>
    <cellStyle name="Comma 2" xfId="2" xr:uid="{F85F9100-D62F-48B0-AA1F-791D07C2185E}"/>
    <cellStyle name="Comma 2 2" xfId="5" xr:uid="{717A602E-A978-49DE-A88F-464ACA247622}"/>
    <cellStyle name="Good" xfId="7" builtinId="26"/>
    <cellStyle name="Normal" xfId="0" builtinId="0"/>
    <cellStyle name="Normal 2" xfId="1" xr:uid="{208944AA-4F29-43BE-BDC4-16AE8CE98CF6}"/>
    <cellStyle name="Normal 2 2" xfId="3" xr:uid="{603230AC-EF3B-40EA-8FAA-9DB7B69A2A54}"/>
  </cellStyles>
  <dxfs count="121">
    <dxf>
      <alignment horizontal="right"/>
    </dxf>
    <dxf>
      <alignment horizontal="center"/>
    </dxf>
    <dxf>
      <alignment vertical="center"/>
    </dxf>
    <dxf>
      <alignment vertical="center"/>
    </dxf>
    <dxf>
      <alignment vertical="center"/>
    </dxf>
    <dxf>
      <alignment vertical="center"/>
    </dxf>
    <dxf>
      <alignment vertical="center"/>
    </dxf>
    <dxf>
      <alignment vertical="cent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vertical="center"/>
    </dxf>
    <dxf>
      <alignment vertical="center"/>
    </dxf>
    <dxf>
      <alignment vertical="center"/>
    </dxf>
    <dxf>
      <alignment vertical="center"/>
    </dxf>
    <dxf>
      <alignment vertical="center"/>
    </dxf>
    <dxf>
      <alignment vertical="cent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3" formatCode="#,##0"/>
    </dxf>
    <dxf>
      <fill>
        <patternFill>
          <bgColor theme="0"/>
        </patternFill>
      </fill>
    </dxf>
    <dxf>
      <alignment horizontal="center"/>
    </dxf>
    <dxf>
      <alignment horizontal="center"/>
    </dxf>
    <dxf>
      <border>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border>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border>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border>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ill>
        <patternFill patternType="solid">
          <fgColor indexed="64"/>
          <bgColor theme="0"/>
        </patternFill>
      </fill>
      <alignment vertical="center"/>
    </dxf>
    <dxf>
      <fill>
        <patternFill patternType="solid">
          <fgColor indexed="64"/>
          <bgColor theme="0"/>
        </patternFill>
      </fill>
      <alignment vertical="center"/>
    </dxf>
    <dxf>
      <fill>
        <patternFill patternType="solid">
          <fgColor indexed="64"/>
          <bgColor theme="0"/>
        </patternFill>
      </fill>
      <alignment vertical="center"/>
    </dxf>
    <dxf>
      <fill>
        <patternFill patternType="solid">
          <fgColor indexed="64"/>
          <bgColor theme="0"/>
        </patternFill>
      </fill>
      <alignment vertical="center"/>
    </dxf>
    <dxf>
      <alignment horizontal="right"/>
    </dxf>
    <dxf>
      <alignment horizontal="center"/>
    </dxf>
    <dxf>
      <alignment vertical="center"/>
    </dxf>
    <dxf>
      <alignment vertical="center"/>
    </dxf>
    <dxf>
      <alignment vertical="center"/>
    </dxf>
    <dxf>
      <alignment vertical="center"/>
    </dxf>
    <dxf>
      <alignment vertical="center"/>
    </dxf>
    <dxf>
      <alignment vertical="cent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3" formatCode="#,##0"/>
    </dxf>
    <dxf>
      <fill>
        <patternFill>
          <bgColor theme="0"/>
        </patternFill>
      </fill>
    </dxf>
    <dxf>
      <alignment horizontal="center"/>
    </dxf>
    <dxf>
      <alignment horizontal="center"/>
    </dxf>
    <dxf>
      <border>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border>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border>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border>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ill>
        <patternFill patternType="solid">
          <fgColor indexed="64"/>
          <bgColor theme="0"/>
        </patternFill>
      </fill>
      <alignment vertical="center"/>
    </dxf>
    <dxf>
      <fill>
        <patternFill patternType="solid">
          <fgColor indexed="64"/>
          <bgColor theme="0"/>
        </patternFill>
      </fill>
      <alignment vertical="center"/>
    </dxf>
    <dxf>
      <fill>
        <patternFill patternType="solid">
          <fgColor indexed="64"/>
          <bgColor theme="0"/>
        </patternFill>
      </fill>
      <alignment vertical="center"/>
    </dxf>
    <dxf>
      <fill>
        <patternFill patternType="solid">
          <fgColor indexed="64"/>
          <bgColor theme="0"/>
        </patternFill>
      </fill>
      <alignment vertical="center"/>
    </dxf>
    <dxf>
      <alignment vertical="center"/>
    </dxf>
    <dxf>
      <alignment vertical="center"/>
    </dxf>
    <dxf>
      <alignment vertical="center"/>
    </dxf>
    <dxf>
      <alignment vertical="center"/>
    </dxf>
    <dxf>
      <alignment vertical="center"/>
    </dxf>
    <dxf>
      <alignment vertical="cent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outline val="0"/>
        <shadow val="0"/>
        <u val="none"/>
        <vertAlign val="baseline"/>
        <color theme="1" tint="0.249977111117893"/>
        <name val="Calibri"/>
        <family val="2"/>
      </font>
      <numFmt numFmtId="0" formatCode="General"/>
      <fill>
        <patternFill patternType="solid">
          <fgColor indexed="64"/>
          <bgColor rgb="FFE6FEE7"/>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strike val="0"/>
        <outline val="0"/>
        <shadow val="0"/>
        <u val="none"/>
        <vertAlign val="baseline"/>
        <color theme="1" tint="0.249977111117893"/>
        <name val="Calibri"/>
        <family val="2"/>
      </font>
      <numFmt numFmtId="0" formatCode="General"/>
      <fill>
        <patternFill patternType="solid">
          <fgColor indexed="64"/>
          <bgColor rgb="FFE6FEE7"/>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color theme="1" tint="0.249977111117893"/>
        <name val="Calibri"/>
        <family val="2"/>
      </font>
      <numFmt numFmtId="0" formatCode="General"/>
      <fill>
        <patternFill patternType="solid">
          <fgColor indexed="64"/>
          <bgColor rgb="FFE6FEE7"/>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style="thin">
          <color theme="0"/>
        </left>
        <right style="thin">
          <color theme="0"/>
        </right>
        <top style="thin">
          <color theme="0"/>
        </top>
        <bottom style="thin">
          <color theme="0"/>
        </bottom>
      </border>
    </dxf>
    <dxf>
      <font>
        <strike val="0"/>
        <outline val="0"/>
        <shadow val="0"/>
        <u val="none"/>
        <vertAlign val="baseline"/>
        <color theme="1" tint="0.249977111117893"/>
        <name val="Calibri"/>
        <family val="2"/>
      </font>
      <fill>
        <patternFill patternType="solid">
          <fgColor indexed="64"/>
          <bgColor rgb="FFE6FEE7"/>
        </patternFill>
      </fill>
      <alignment horizontal="center" vertical="center" textRotation="0" wrapText="0" indent="0" justifyLastLine="0" shrinkToFit="0" readingOrder="0"/>
    </dxf>
    <dxf>
      <border>
        <bottom style="thin">
          <color theme="0"/>
        </bottom>
      </border>
    </dxf>
    <dxf>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strike val="0"/>
        <outline val="0"/>
        <shadow val="0"/>
        <u val="none"/>
        <vertAlign val="baseline"/>
        <color theme="1" tint="0.249977111117893"/>
        <name val="Calibri"/>
        <family val="2"/>
      </font>
      <numFmt numFmtId="0" formatCode="General"/>
      <fill>
        <patternFill patternType="solid">
          <fgColor indexed="64"/>
          <bgColor rgb="FFFBEFEF"/>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strike val="0"/>
        <outline val="0"/>
        <shadow val="0"/>
        <u val="none"/>
        <vertAlign val="baseline"/>
        <color theme="1" tint="0.249977111117893"/>
        <name val="Calibri"/>
        <family val="2"/>
      </font>
      <numFmt numFmtId="0" formatCode="General"/>
      <fill>
        <patternFill patternType="solid">
          <fgColor indexed="64"/>
          <bgColor rgb="FFFBEFEF"/>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color theme="1" tint="0.249977111117893"/>
        <name val="Calibri"/>
        <family val="2"/>
      </font>
      <numFmt numFmtId="0" formatCode="General"/>
      <fill>
        <patternFill patternType="solid">
          <fgColor indexed="64"/>
          <bgColor rgb="FFFBEFEF"/>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style="thin">
          <color theme="0"/>
        </left>
        <right style="thin">
          <color theme="0"/>
        </right>
        <top style="thin">
          <color theme="0"/>
        </top>
        <bottom style="thin">
          <color theme="0"/>
        </bottom>
      </border>
    </dxf>
    <dxf>
      <font>
        <strike val="0"/>
        <outline val="0"/>
        <shadow val="0"/>
        <u val="none"/>
        <vertAlign val="baseline"/>
        <color theme="1" tint="0.249977111117893"/>
        <name val="Calibri"/>
        <family val="2"/>
      </font>
      <fill>
        <patternFill patternType="solid">
          <fgColor indexed="64"/>
          <bgColor rgb="FFFBEFEF"/>
        </patternFill>
      </fill>
      <alignment horizontal="center" vertical="center" textRotation="0" wrapText="0" indent="0" justifyLastLine="0" shrinkToFit="0" readingOrder="0"/>
    </dxf>
    <dxf>
      <border>
        <bottom style="thin">
          <color theme="0"/>
        </bottom>
      </border>
    </dxf>
    <dxf>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ont>
        <strike val="0"/>
        <outline val="0"/>
        <shadow val="0"/>
        <u val="none"/>
        <vertAlign val="baseline"/>
        <color theme="1" tint="0.249977111117893"/>
        <name val="Calibri"/>
        <family val="2"/>
      </font>
      <numFmt numFmtId="164" formatCode="_(* #,##0_);_(* \(#,##0\);_(* &quot;-&quot;??_);_(@_)"/>
      <fill>
        <patternFill patternType="solid">
          <fgColor indexed="64"/>
          <bgColor theme="0"/>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thin">
          <color theme="0" tint="-4.9989318521683403E-2"/>
        </right>
        <top style="thin">
          <color theme="0" tint="-4.9989318521683403E-2"/>
        </top>
        <bottom style="thin">
          <color theme="0" tint="-4.9989318521683403E-2"/>
        </bottom>
      </border>
    </dxf>
    <dxf>
      <font>
        <b val="0"/>
        <i val="0"/>
        <strike val="0"/>
        <condense val="0"/>
        <extend val="0"/>
        <outline val="0"/>
        <shadow val="0"/>
        <u val="none"/>
        <vertAlign val="baseline"/>
        <sz val="11"/>
        <color theme="1" tint="0.249977111117893"/>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thin">
          <color theme="0" tint="-4.9989318521683403E-2"/>
        </right>
        <top style="thin">
          <color theme="0" tint="-4.9989318521683403E-2"/>
        </top>
        <bottom style="thin">
          <color theme="0" tint="-4.9989318521683403E-2"/>
        </bottom>
      </border>
    </dxf>
    <dxf>
      <border>
        <top style="thin">
          <color theme="0" tint="-4.9989318521683403E-2"/>
        </top>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249977111117893"/>
        <name val="Calibri"/>
        <family val="2"/>
      </font>
      <fill>
        <patternFill patternType="solid">
          <fgColor indexed="64"/>
          <bgColor theme="0"/>
        </patternFill>
      </fill>
      <alignment horizontal="center" vertical="center" textRotation="0" wrapText="0" indent="0" justifyLastLine="0" shrinkToFit="0" readingOrder="0"/>
    </dxf>
    <dxf>
      <border>
        <bottom style="thin">
          <color theme="0" tint="-4.9989318521683403E-2"/>
        </bottom>
      </border>
    </dxf>
    <dxf>
      <font>
        <b/>
        <strike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bottom/>
      </border>
    </dxf>
    <dxf>
      <font>
        <strike val="0"/>
        <outline val="0"/>
        <shadow val="0"/>
        <u val="none"/>
        <vertAlign val="baseline"/>
        <color theme="1" tint="0.14999847407452621"/>
        <name val="Calibri"/>
        <family val="2"/>
      </font>
      <numFmt numFmtId="164" formatCode="_(* #,##0_);_(* \(#,##0\);_(* &quot;-&quot;??_);_(@_)"/>
      <fill>
        <patternFill patternType="solid">
          <fgColor indexed="64"/>
          <bgColor theme="0"/>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14999847407452621"/>
        <name val="Calibri"/>
        <family val="2"/>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14999847407452621"/>
        <name val="Calibri"/>
        <family val="2"/>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theme="0" tint="-4.9989318521683403E-2"/>
        </left>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4.9989318521683403E-2"/>
        </left>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top style="thin">
          <color theme="0" tint="-4.9989318521683403E-2"/>
        </top>
        <bottom style="thin">
          <color theme="0" tint="-4.9989318521683403E-2"/>
        </bottom>
      </border>
    </dxf>
    <dxf>
      <font>
        <b val="0"/>
        <i val="0"/>
        <strike val="0"/>
        <condense val="0"/>
        <extend val="0"/>
        <outline val="0"/>
        <shadow val="0"/>
        <u val="none"/>
        <vertAlign val="baseline"/>
        <sz val="11"/>
        <color theme="1" tint="0.1499984740745262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top style="thin">
          <color theme="0" tint="-4.9989318521683403E-2"/>
        </top>
        <bottom style="thin">
          <color theme="0" tint="-4.9989318521683403E-2"/>
        </bottom>
      </border>
    </dxf>
    <dxf>
      <font>
        <strike val="0"/>
        <outline val="0"/>
        <shadow val="0"/>
        <u val="none"/>
        <vertAlign val="baseline"/>
        <color theme="1" tint="0.249977111117893"/>
        <name val="Calibri"/>
        <family val="2"/>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theme="0" tint="-4.9989318521683403E-2"/>
        </right>
        <top style="thin">
          <color theme="0" tint="-4.9989318521683403E-2"/>
        </top>
        <bottom style="thin">
          <color theme="0" tint="-4.9989318521683403E-2"/>
        </bottom>
      </border>
    </dxf>
    <dxf>
      <border>
        <top style="thin">
          <color theme="0" tint="-4.9989318521683403E-2"/>
        </top>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border>
    </dxf>
    <dxf>
      <font>
        <strike val="0"/>
        <outline val="0"/>
        <shadow val="0"/>
        <u val="none"/>
        <vertAlign val="baseline"/>
        <color theme="1" tint="0.14999847407452621"/>
        <name val="Calibri"/>
        <family val="2"/>
      </font>
      <fill>
        <patternFill patternType="solid">
          <fgColor indexed="64"/>
          <bgColor theme="0"/>
        </patternFill>
      </fill>
      <alignment horizontal="center" vertical="center" textRotation="0" wrapText="0" indent="0" justifyLastLine="0" shrinkToFit="0" readingOrder="0"/>
    </dxf>
    <dxf>
      <border>
        <bottom style="thin">
          <color theme="0" tint="-4.9989318521683403E-2"/>
        </bottom>
      </border>
    </dxf>
    <dxf>
      <font>
        <strike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outline="0">
        <left style="thin">
          <color theme="0" tint="-4.9989318521683403E-2"/>
        </left>
        <right style="thin">
          <color theme="0" tint="-4.9989318521683403E-2"/>
        </right>
        <top/>
        <bottom/>
      </border>
    </dxf>
    <dxf>
      <font>
        <b/>
        <i val="0"/>
        <sz val="11"/>
        <color theme="1" tint="0.34998626667073579"/>
      </font>
      <fill>
        <patternFill patternType="none">
          <bgColor auto="1"/>
        </patternFill>
      </fill>
      <border diagonalUp="0" diagonalDown="0">
        <left/>
        <right/>
        <top/>
        <bottom/>
        <vertical/>
        <horizontal/>
      </border>
    </dxf>
    <dxf>
      <fill>
        <patternFill patternType="solid">
          <bgColor theme="0"/>
        </patternFill>
      </fill>
      <border diagonalUp="0" diagonalDown="0">
        <left/>
        <right/>
        <top/>
        <bottom/>
        <vertical/>
        <horizontal/>
      </border>
    </dxf>
  </dxfs>
  <tableStyles count="1" defaultTableStyle="TableStyleMedium2" defaultPivotStyle="PivotStyleLight16">
    <tableStyle name="Dark Style" pivot="0" table="0" count="8" xr9:uid="{FE21E4E1-5B65-4B68-8878-25F253F64CF7}">
      <tableStyleElement type="wholeTable" dxfId="120"/>
      <tableStyleElement type="headerRow" dxfId="119"/>
    </tableStyle>
  </tableStyles>
  <colors>
    <mruColors>
      <color rgb="FFE3A0FE"/>
      <color rgb="FFE1DDEC"/>
      <color rgb="FFFF4343"/>
      <color rgb="FFE6FEE7"/>
      <color rgb="FFFBEFEF"/>
      <color rgb="FFEAEAEA"/>
      <color rgb="FFFF8F8F"/>
      <color rgb="FF53DB77"/>
      <color rgb="FF42EC7B"/>
      <color rgb="FF14CA51"/>
    </mruColors>
  </colors>
  <extLst>
    <ext xmlns:x14="http://schemas.microsoft.com/office/spreadsheetml/2009/9/main" uri="{46F421CA-312F-682f-3DD2-61675219B42D}">
      <x14:dxfs count="5">
        <dxf>
          <fill>
            <patternFill>
              <bgColor theme="0"/>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patternType="solid">
              <bgColor theme="3" tint="0.79998168889431442"/>
            </patternFill>
          </fill>
        </dxf>
      </x14:dxfs>
    </ext>
    <ext xmlns:x14="http://schemas.microsoft.com/office/spreadsheetml/2009/9/main" uri="{EB79DEF2-80B8-43e5-95BD-54CBDDF9020C}">
      <x14:slicerStyles defaultSlicerStyle="SlicerStyleLight1">
        <x14:slicerStyle name="Dark Style">
          <x14:slicerStyleElements>
            <x14:slicerStyleElement type="unselectedItemWithData" dxfId="4"/>
            <x14:slicerStyleElement type="unselectedItemWithNoData" dxfId="3"/>
            <x14:slicerStyleElement type="selectedItemWithData" dxfId="2"/>
            <x14:slicerStyleElement type="selectedItemWithNoData"/>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[Quan-ly-tai-chinh-ca-nhan-version-3.11.2022.xlsx]TC_TK!Pivot_chi</c:name>
    <c:fmtId val="2"/>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00B0F0"/>
          </a:solidFill>
          <a:ln>
            <a:noFill/>
          </a:ln>
          <a:effectLst>
            <a:softEdge rad="12700"/>
          </a:effectLst>
          <a:scene3d>
            <a:camera prst="orthographicFront"/>
            <a:lightRig rig="balanced" dir="t"/>
          </a:scene3d>
          <a:sp3d prstMaterial="matt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2">
              <a:lumMod val="40000"/>
              <a:lumOff val="60000"/>
            </a:schemeClr>
          </a:solidFill>
          <a:ln>
            <a:noFill/>
          </a:ln>
          <a:effectLst/>
        </c:spPr>
      </c:pivotFmt>
      <c:pivotFmt>
        <c:idx val="4"/>
      </c:pivotFmt>
      <c:pivotFmt>
        <c:idx val="5"/>
        <c:spPr>
          <a:solidFill>
            <a:srgbClr val="00B0F0"/>
          </a:solidFill>
          <a:ln>
            <a:noFill/>
          </a:ln>
          <a:effectLst>
            <a:softEdge rad="12700"/>
          </a:effectLst>
          <a:scene3d>
            <a:camera prst="orthographicFront"/>
            <a:lightRig rig="balanced" dir="t"/>
          </a:scene3d>
          <a:sp3d prstMaterial="matte"/>
        </c:spPr>
      </c:pivotFmt>
      <c:pivotFmt>
        <c:idx val="6"/>
        <c:spPr>
          <a:solidFill>
            <a:srgbClr val="00B0F0"/>
          </a:solidFill>
          <a:ln>
            <a:noFill/>
          </a:ln>
          <a:effectLst>
            <a:softEdge rad="12700"/>
          </a:effectLst>
          <a:scene3d>
            <a:camera prst="orthographicFront"/>
            <a:lightRig rig="balanced" dir="t"/>
          </a:scene3d>
          <a:sp3d prstMaterial="matt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rgbClr val="00B0F0"/>
          </a:solidFill>
          <a:ln>
            <a:noFill/>
          </a:ln>
          <a:effectLst>
            <a:softEdge rad="12700"/>
          </a:effectLst>
          <a:scene3d>
            <a:camera prst="orthographicFront"/>
            <a:lightRig rig="balanced" dir="t"/>
          </a:scene3d>
          <a:sp3d prstMaterial="matt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rgbClr val="00B0F0"/>
          </a:solidFill>
          <a:ln>
            <a:noFill/>
          </a:ln>
          <a:effectLst>
            <a:softEdge rad="12700"/>
          </a:effectLst>
          <a:scene3d>
            <a:camera prst="orthographicFront"/>
            <a:lightRig rig="balanced" dir="t"/>
          </a:scene3d>
          <a:sp3d prstMaterial="matte"/>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2081045157816811"/>
          <c:y val="5.0896402655550406E-2"/>
          <c:w val="0.86291977925836194"/>
          <c:h val="0.69481970047861674"/>
        </c:manualLayout>
      </c:layout>
      <c:barChart>
        <c:barDir val="col"/>
        <c:grouping val="clustered"/>
        <c:varyColors val="0"/>
        <c:ser>
          <c:idx val="0"/>
          <c:order val="0"/>
          <c:tx>
            <c:strRef>
              <c:f>TC_TK!$C$3</c:f>
              <c:strCache>
                <c:ptCount val="1"/>
                <c:pt idx="0">
                  <c:v>Total</c:v>
                </c:pt>
              </c:strCache>
            </c:strRef>
          </c:tx>
          <c:spPr>
            <a:solidFill>
              <a:srgbClr val="00B0F0"/>
            </a:solidFill>
            <a:ln>
              <a:noFill/>
            </a:ln>
            <a:effectLst>
              <a:softEdge rad="12700"/>
            </a:effectLst>
            <a:scene3d>
              <a:camera prst="orthographicFront"/>
              <a:lightRig rig="balanced" dir="t"/>
            </a:scene3d>
            <a:sp3d prstMaterial="matte"/>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TC_TK!$B$4:$B$14</c:f>
              <c:strCache>
                <c:ptCount val="10"/>
                <c:pt idx="0">
                  <c:v>C - Làm đẹp</c:v>
                </c:pt>
                <c:pt idx="1">
                  <c:v>S - Tiền ăn</c:v>
                </c:pt>
                <c:pt idx="2">
                  <c:v>S - Tiền xăng xe đi lại</c:v>
                </c:pt>
                <c:pt idx="3">
                  <c:v>S - Nhu Yếu Phẩm</c:v>
                </c:pt>
                <c:pt idx="4">
                  <c:v>S - Khác</c:v>
                </c:pt>
                <c:pt idx="5">
                  <c:v>S - Tiền Nhà</c:v>
                </c:pt>
                <c:pt idx="6">
                  <c:v>S - Tiền Gas</c:v>
                </c:pt>
                <c:pt idx="7">
                  <c:v>S - Điện + Nước</c:v>
                </c:pt>
                <c:pt idx="8">
                  <c:v>C - Mua sắm</c:v>
                </c:pt>
                <c:pt idx="9">
                  <c:v>T - Rút tiền</c:v>
                </c:pt>
              </c:strCache>
            </c:strRef>
          </c:cat>
          <c:val>
            <c:numRef>
              <c:f>TC_TK!$C$4:$C$14</c:f>
              <c:numCache>
                <c:formatCode>#,##0</c:formatCode>
                <c:ptCount val="10"/>
                <c:pt idx="0">
                  <c:v>60000</c:v>
                </c:pt>
                <c:pt idx="1">
                  <c:v>462000</c:v>
                </c:pt>
                <c:pt idx="2">
                  <c:v>65000</c:v>
                </c:pt>
                <c:pt idx="3">
                  <c:v>517000</c:v>
                </c:pt>
                <c:pt idx="4">
                  <c:v>45000</c:v>
                </c:pt>
                <c:pt idx="5">
                  <c:v>700000</c:v>
                </c:pt>
                <c:pt idx="6">
                  <c:v>100000</c:v>
                </c:pt>
                <c:pt idx="7">
                  <c:v>300000</c:v>
                </c:pt>
                <c:pt idx="8">
                  <c:v>300000</c:v>
                </c:pt>
                <c:pt idx="9">
                  <c:v>86000</c:v>
                </c:pt>
              </c:numCache>
            </c:numRef>
          </c:val>
          <c:extLst>
            <c:ext xmlns:c16="http://schemas.microsoft.com/office/drawing/2014/chart" uri="{C3380CC4-5D6E-409C-BE32-E72D297353CC}">
              <c16:uniqueId val="{00000000-8CCB-40A8-B258-8C77E7324DD3}"/>
            </c:ext>
          </c:extLst>
        </c:ser>
        <c:dLbls>
          <c:dLblPos val="outEnd"/>
          <c:showLegendKey val="0"/>
          <c:showVal val="1"/>
          <c:showCatName val="0"/>
          <c:showSerName val="0"/>
          <c:showPercent val="0"/>
          <c:showBubbleSize val="0"/>
        </c:dLbls>
        <c:gapWidth val="36"/>
        <c:overlap val="100"/>
        <c:axId val="621785296"/>
        <c:axId val="621802768"/>
      </c:barChart>
      <c:catAx>
        <c:axId val="62178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t" anchorCtr="1"/>
          <a:lstStyle/>
          <a:p>
            <a:pPr>
              <a:defRPr sz="900" b="0" i="0" u="none" strike="noStrike" kern="1200" baseline="0">
                <a:solidFill>
                  <a:schemeClr val="tx1">
                    <a:lumMod val="85000"/>
                    <a:lumOff val="15000"/>
                  </a:schemeClr>
                </a:solidFill>
                <a:latin typeface="+mn-lt"/>
                <a:ea typeface="+mn-ea"/>
                <a:cs typeface="+mn-cs"/>
              </a:defRPr>
            </a:pPr>
            <a:endParaRPr lang="en-US"/>
          </a:p>
        </c:txPr>
        <c:crossAx val="621802768"/>
        <c:crosses val="autoZero"/>
        <c:auto val="1"/>
        <c:lblAlgn val="ctr"/>
        <c:lblOffset val="100"/>
        <c:noMultiLvlLbl val="0"/>
      </c:catAx>
      <c:valAx>
        <c:axId val="621802768"/>
        <c:scaling>
          <c:orientation val="minMax"/>
        </c:scaling>
        <c:delete val="0"/>
        <c:axPos val="l"/>
        <c:majorGridlines>
          <c:spPr>
            <a:ln w="6350" cap="flat" cmpd="sng" algn="ctr">
              <a:solidFill>
                <a:schemeClr val="tx1">
                  <a:lumMod val="15000"/>
                  <a:lumOff val="85000"/>
                  <a:alpha val="7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21785296"/>
        <c:crosses val="autoZero"/>
        <c:crossBetween val="between"/>
      </c:valAx>
      <c:spPr>
        <a:noFill/>
        <a:ln>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8.png"/><Relationship Id="rId18" Type="http://schemas.openxmlformats.org/officeDocument/2006/relationships/hyperlink" Target="#TC_VI!A1"/><Relationship Id="rId3" Type="http://schemas.openxmlformats.org/officeDocument/2006/relationships/image" Target="../media/image1.jpeg"/><Relationship Id="rId21" Type="http://schemas.openxmlformats.org/officeDocument/2006/relationships/hyperlink" Target="#TC_TK!A1"/><Relationship Id="rId7" Type="http://schemas.openxmlformats.org/officeDocument/2006/relationships/image" Target="../media/image4.png"/><Relationship Id="rId12" Type="http://schemas.openxmlformats.org/officeDocument/2006/relationships/hyperlink" Target="#TC_CHI!A1"/><Relationship Id="rId17" Type="http://schemas.openxmlformats.org/officeDocument/2006/relationships/image" Target="../media/image11.svg"/><Relationship Id="rId2" Type="http://schemas.openxmlformats.org/officeDocument/2006/relationships/hyperlink" Target="https://www.tinhocsieutoc.com" TargetMode="External"/><Relationship Id="rId16" Type="http://schemas.openxmlformats.org/officeDocument/2006/relationships/image" Target="../media/image10.png"/><Relationship Id="rId20" Type="http://schemas.openxmlformats.org/officeDocument/2006/relationships/image" Target="../media/image13.svg"/><Relationship Id="rId1" Type="http://schemas.openxmlformats.org/officeDocument/2006/relationships/hyperlink" Target="#TC_HOME!A1"/><Relationship Id="rId6" Type="http://schemas.openxmlformats.org/officeDocument/2006/relationships/image" Target="../media/image3.svg"/><Relationship Id="rId11" Type="http://schemas.openxmlformats.org/officeDocument/2006/relationships/chart" Target="../charts/chart1.xml"/><Relationship Id="rId5" Type="http://schemas.openxmlformats.org/officeDocument/2006/relationships/image" Target="../media/image2.png"/><Relationship Id="rId15" Type="http://schemas.openxmlformats.org/officeDocument/2006/relationships/hyperlink" Target="#TC_THU!A1"/><Relationship Id="rId23" Type="http://schemas.openxmlformats.org/officeDocument/2006/relationships/image" Target="../media/image15.svg"/><Relationship Id="rId10" Type="http://schemas.openxmlformats.org/officeDocument/2006/relationships/image" Target="../media/image7.svg"/><Relationship Id="rId19" Type="http://schemas.openxmlformats.org/officeDocument/2006/relationships/image" Target="../media/image12.png"/><Relationship Id="rId4" Type="http://schemas.openxmlformats.org/officeDocument/2006/relationships/hyperlink" Target="https://iexcel.vn" TargetMode="External"/><Relationship Id="rId9" Type="http://schemas.openxmlformats.org/officeDocument/2006/relationships/image" Target="../media/image6.png"/><Relationship Id="rId14" Type="http://schemas.openxmlformats.org/officeDocument/2006/relationships/image" Target="../media/image9.svg"/><Relationship Id="rId22"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absolute">
    <xdr:from>
      <xdr:col>3</xdr:col>
      <xdr:colOff>438150</xdr:colOff>
      <xdr:row>1</xdr:row>
      <xdr:rowOff>138116</xdr:rowOff>
    </xdr:from>
    <xdr:to>
      <xdr:col>18</xdr:col>
      <xdr:colOff>230373</xdr:colOff>
      <xdr:row>22</xdr:row>
      <xdr:rowOff>223766</xdr:rowOff>
    </xdr:to>
    <xdr:sp macro="" textlink="">
      <xdr:nvSpPr>
        <xdr:cNvPr id="2" name="Rectangle: Rounded Corners 1">
          <a:extLst>
            <a:ext uri="{FF2B5EF4-FFF2-40B4-BE49-F238E27FC236}">
              <a16:creationId xmlns:a16="http://schemas.microsoft.com/office/drawing/2014/main" id="{710F8E3C-B301-4CB4-9EE2-9069B80E74F7}"/>
            </a:ext>
          </a:extLst>
        </xdr:cNvPr>
        <xdr:cNvSpPr/>
      </xdr:nvSpPr>
      <xdr:spPr>
        <a:xfrm>
          <a:off x="2305050" y="404816"/>
          <a:ext cx="11650848" cy="6696000"/>
        </a:xfrm>
        <a:prstGeom prst="roundRect">
          <a:avLst>
            <a:gd name="adj" fmla="val 4236"/>
          </a:avLst>
        </a:prstGeom>
        <a:solidFill>
          <a:schemeClr val="bg1"/>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6</xdr:col>
      <xdr:colOff>279507</xdr:colOff>
      <xdr:row>2</xdr:row>
      <xdr:rowOff>27604</xdr:rowOff>
    </xdr:from>
    <xdr:to>
      <xdr:col>6</xdr:col>
      <xdr:colOff>279507</xdr:colOff>
      <xdr:row>21</xdr:row>
      <xdr:rowOff>70654</xdr:rowOff>
    </xdr:to>
    <xdr:cxnSp macro="">
      <xdr:nvCxnSpPr>
        <xdr:cNvPr id="4" name="Straight Connector 3">
          <a:extLst>
            <a:ext uri="{FF2B5EF4-FFF2-40B4-BE49-F238E27FC236}">
              <a16:creationId xmlns:a16="http://schemas.microsoft.com/office/drawing/2014/main" id="{B07AAA14-84CE-4FD8-96E5-30E165A1370C}"/>
            </a:ext>
          </a:extLst>
        </xdr:cNvPr>
        <xdr:cNvCxnSpPr/>
      </xdr:nvCxnSpPr>
      <xdr:spPr>
        <a:xfrm>
          <a:off x="3975207" y="561004"/>
          <a:ext cx="0" cy="6120000"/>
        </a:xfrm>
        <a:prstGeom prst="line">
          <a:avLst/>
        </a:prstGeom>
        <a:ln w="9525">
          <a:solidFill>
            <a:schemeClr val="bg1">
              <a:lumMod val="95000"/>
            </a:schemeClr>
          </a:solidFill>
        </a:ln>
      </xdr:spPr>
      <xdr:style>
        <a:lnRef idx="1">
          <a:schemeClr val="accent3"/>
        </a:lnRef>
        <a:fillRef idx="0">
          <a:schemeClr val="accent3"/>
        </a:fillRef>
        <a:effectRef idx="0">
          <a:schemeClr val="accent3"/>
        </a:effectRef>
        <a:fontRef idx="minor">
          <a:schemeClr val="tx1"/>
        </a:fontRef>
      </xdr:style>
    </xdr:cxnSp>
    <xdr:clientData/>
  </xdr:twoCellAnchor>
  <xdr:twoCellAnchor editAs="absolute">
    <xdr:from>
      <xdr:col>3</xdr:col>
      <xdr:colOff>561975</xdr:colOff>
      <xdr:row>2</xdr:row>
      <xdr:rowOff>152404</xdr:rowOff>
    </xdr:from>
    <xdr:to>
      <xdr:col>6</xdr:col>
      <xdr:colOff>163775</xdr:colOff>
      <xdr:row>3</xdr:row>
      <xdr:rowOff>245704</xdr:rowOff>
    </xdr:to>
    <xdr:sp macro="" textlink="">
      <xdr:nvSpPr>
        <xdr:cNvPr id="5" name="Rectangle: Rounded Corners 4">
          <a:hlinkClick xmlns:r="http://schemas.openxmlformats.org/officeDocument/2006/relationships" r:id="rId1"/>
          <a:extLst>
            <a:ext uri="{FF2B5EF4-FFF2-40B4-BE49-F238E27FC236}">
              <a16:creationId xmlns:a16="http://schemas.microsoft.com/office/drawing/2014/main" id="{92405601-3D18-43D7-9BB8-A5D2C2F362EB}"/>
            </a:ext>
          </a:extLst>
        </xdr:cNvPr>
        <xdr:cNvSpPr/>
      </xdr:nvSpPr>
      <xdr:spPr>
        <a:xfrm>
          <a:off x="2428875" y="685804"/>
          <a:ext cx="1430600" cy="360000"/>
        </a:xfrm>
        <a:prstGeom prst="roundRect">
          <a:avLst/>
        </a:prstGeom>
        <a:noFill/>
        <a:ln w="9525" cap="flat" cmpd="sng" algn="ctr">
          <a:solidFill>
            <a:schemeClr val="bg1">
              <a:lumMod val="95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ctr"/>
        <a:lstStyle/>
        <a:p>
          <a:pPr algn="l"/>
          <a:r>
            <a:rPr lang="en-US" sz="1100" b="1">
              <a:solidFill>
                <a:srgbClr val="00B050"/>
              </a:solidFill>
              <a:latin typeface="+mn-lt"/>
            </a:rPr>
            <a:t>TÀI</a:t>
          </a:r>
          <a:r>
            <a:rPr lang="en-US" sz="1100" b="1" baseline="0">
              <a:solidFill>
                <a:srgbClr val="00B050"/>
              </a:solidFill>
              <a:latin typeface="+mn-lt"/>
            </a:rPr>
            <a:t> CHÍNH CÁ NHÂN</a:t>
          </a:r>
          <a:endParaRPr lang="en-US" sz="1100" b="1">
            <a:solidFill>
              <a:srgbClr val="00B050"/>
            </a:solidFill>
            <a:latin typeface="+mn-lt"/>
          </a:endParaRPr>
        </a:p>
      </xdr:txBody>
    </xdr:sp>
    <xdr:clientData/>
  </xdr:twoCellAnchor>
  <xdr:twoCellAnchor editAs="absolute">
    <xdr:from>
      <xdr:col>4</xdr:col>
      <xdr:colOff>118563</xdr:colOff>
      <xdr:row>19</xdr:row>
      <xdr:rowOff>371666</xdr:rowOff>
    </xdr:from>
    <xdr:to>
      <xdr:col>4</xdr:col>
      <xdr:colOff>477637</xdr:colOff>
      <xdr:row>21</xdr:row>
      <xdr:rowOff>83966</xdr:rowOff>
    </xdr:to>
    <xdr:pic>
      <xdr:nvPicPr>
        <xdr:cNvPr id="10" name="Picture 9">
          <a:hlinkClick xmlns:r="http://schemas.openxmlformats.org/officeDocument/2006/relationships" r:id="rId2"/>
          <a:extLst>
            <a:ext uri="{FF2B5EF4-FFF2-40B4-BE49-F238E27FC236}">
              <a16:creationId xmlns:a16="http://schemas.microsoft.com/office/drawing/2014/main" id="{6D994A8A-7B0C-4146-838F-FFBC0D429B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95063" y="6334316"/>
          <a:ext cx="359074" cy="360000"/>
        </a:xfrm>
        <a:prstGeom prst="round2DiagRect">
          <a:avLst>
            <a:gd name="adj1" fmla="val 16667"/>
            <a:gd name="adj2" fmla="val 18759"/>
          </a:avLst>
        </a:prstGeom>
        <a:ln w="12700" cap="sq">
          <a:solidFill>
            <a:schemeClr val="bg1">
              <a:lumMod val="95000"/>
            </a:schemeClr>
          </a:solidFill>
          <a:miter lim="800000"/>
        </a:ln>
        <a:effectLst/>
      </xdr:spPr>
    </xdr:pic>
    <xdr:clientData/>
  </xdr:twoCellAnchor>
  <xdr:twoCellAnchor editAs="absolute">
    <xdr:from>
      <xdr:col>0</xdr:col>
      <xdr:colOff>0</xdr:colOff>
      <xdr:row>0</xdr:row>
      <xdr:rowOff>28575</xdr:rowOff>
    </xdr:from>
    <xdr:to>
      <xdr:col>2</xdr:col>
      <xdr:colOff>276225</xdr:colOff>
      <xdr:row>2</xdr:row>
      <xdr:rowOff>171450</xdr:rowOff>
    </xdr:to>
    <xdr:sp macro="" textlink="">
      <xdr:nvSpPr>
        <xdr:cNvPr id="18" name="Rectangle 17">
          <a:extLst>
            <a:ext uri="{FF2B5EF4-FFF2-40B4-BE49-F238E27FC236}">
              <a16:creationId xmlns:a16="http://schemas.microsoft.com/office/drawing/2014/main" id="{94F1F37A-EE9D-4043-9BDB-F53952926340}"/>
            </a:ext>
          </a:extLst>
        </xdr:cNvPr>
        <xdr:cNvSpPr/>
      </xdr:nvSpPr>
      <xdr:spPr>
        <a:xfrm>
          <a:off x="0" y="28575"/>
          <a:ext cx="1533525" cy="676275"/>
        </a:xfrm>
        <a:prstGeom prst="rect">
          <a:avLst/>
        </a:prstGeom>
        <a:solidFill>
          <a:srgbClr val="E1DDE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14</xdr:col>
      <xdr:colOff>95250</xdr:colOff>
      <xdr:row>21</xdr:row>
      <xdr:rowOff>123825</xdr:rowOff>
    </xdr:from>
    <xdr:to>
      <xdr:col>17</xdr:col>
      <xdr:colOff>677921</xdr:colOff>
      <xdr:row>22</xdr:row>
      <xdr:rowOff>181125</xdr:rowOff>
    </xdr:to>
    <xdr:sp macro="" textlink="">
      <xdr:nvSpPr>
        <xdr:cNvPr id="19" name="TextBox 18">
          <a:hlinkClick xmlns:r="http://schemas.openxmlformats.org/officeDocument/2006/relationships" r:id="rId4"/>
          <a:extLst>
            <a:ext uri="{FF2B5EF4-FFF2-40B4-BE49-F238E27FC236}">
              <a16:creationId xmlns:a16="http://schemas.microsoft.com/office/drawing/2014/main" id="{E603BC10-5B26-4A38-939B-5CC342E0CAE7}"/>
            </a:ext>
          </a:extLst>
        </xdr:cNvPr>
        <xdr:cNvSpPr txBox="1"/>
      </xdr:nvSpPr>
      <xdr:spPr>
        <a:xfrm>
          <a:off x="11039475" y="6734175"/>
          <a:ext cx="2668646"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050" b="0" i="0">
              <a:solidFill>
                <a:schemeClr val="bg1">
                  <a:lumMod val="75000"/>
                </a:schemeClr>
              </a:solidFill>
              <a:effectLst/>
              <a:latin typeface="+mn-lt"/>
              <a:ea typeface="+mn-ea"/>
              <a:cs typeface="+mn-cs"/>
            </a:rPr>
            <a:t>Copyright 2022 © by iExcel All rights reserved</a:t>
          </a:r>
          <a:endParaRPr lang="en-US" sz="1050" b="0">
            <a:solidFill>
              <a:schemeClr val="bg1">
                <a:lumMod val="75000"/>
              </a:schemeClr>
            </a:solidFill>
          </a:endParaRPr>
        </a:p>
      </xdr:txBody>
    </xdr:sp>
    <xdr:clientData/>
  </xdr:twoCellAnchor>
  <xdr:twoCellAnchor editAs="absolute">
    <xdr:from>
      <xdr:col>6</xdr:col>
      <xdr:colOff>458699</xdr:colOff>
      <xdr:row>2</xdr:row>
      <xdr:rowOff>0</xdr:rowOff>
    </xdr:from>
    <xdr:to>
      <xdr:col>18</xdr:col>
      <xdr:colOff>76874</xdr:colOff>
      <xdr:row>7</xdr:row>
      <xdr:rowOff>68400</xdr:rowOff>
    </xdr:to>
    <xdr:sp macro="" textlink="">
      <xdr:nvSpPr>
        <xdr:cNvPr id="40" name="Rectangle: Rounded Corners 39">
          <a:extLst>
            <a:ext uri="{FF2B5EF4-FFF2-40B4-BE49-F238E27FC236}">
              <a16:creationId xmlns:a16="http://schemas.microsoft.com/office/drawing/2014/main" id="{3BBCFF2C-2C6D-4294-96FA-ED986DF00FE4}"/>
            </a:ext>
          </a:extLst>
        </xdr:cNvPr>
        <xdr:cNvSpPr/>
      </xdr:nvSpPr>
      <xdr:spPr>
        <a:xfrm>
          <a:off x="4154399" y="533400"/>
          <a:ext cx="9648000" cy="1401900"/>
        </a:xfrm>
        <a:prstGeom prst="roundRect">
          <a:avLst>
            <a:gd name="adj" fmla="val 5003"/>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mn-lt"/>
          </a:endParaRPr>
        </a:p>
      </xdr:txBody>
    </xdr:sp>
    <xdr:clientData/>
  </xdr:twoCellAnchor>
  <xdr:twoCellAnchor editAs="absolute">
    <xdr:from>
      <xdr:col>7</xdr:col>
      <xdr:colOff>38101</xdr:colOff>
      <xdr:row>1</xdr:row>
      <xdr:rowOff>257175</xdr:rowOff>
    </xdr:from>
    <xdr:to>
      <xdr:col>12</xdr:col>
      <xdr:colOff>609600</xdr:colOff>
      <xdr:row>3</xdr:row>
      <xdr:rowOff>83775</xdr:rowOff>
    </xdr:to>
    <xdr:sp macro="" textlink="">
      <xdr:nvSpPr>
        <xdr:cNvPr id="41" name="TextBox 40">
          <a:extLst>
            <a:ext uri="{FF2B5EF4-FFF2-40B4-BE49-F238E27FC236}">
              <a16:creationId xmlns:a16="http://schemas.microsoft.com/office/drawing/2014/main" id="{ED08B7A0-CC77-4C08-9DFA-72771CCE3C51}"/>
            </a:ext>
          </a:extLst>
        </xdr:cNvPr>
        <xdr:cNvSpPr txBox="1"/>
      </xdr:nvSpPr>
      <xdr:spPr>
        <a:xfrm>
          <a:off x="4286251" y="523875"/>
          <a:ext cx="4619624"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7D8FB3"/>
              </a:solidFill>
              <a:effectLst/>
              <a:latin typeface="+mn-lt"/>
              <a:ea typeface="+mn-ea"/>
              <a:cs typeface="+mn-cs"/>
            </a:rPr>
            <a:t>Tổng số</a:t>
          </a:r>
          <a:r>
            <a:rPr lang="en-US" sz="1100" b="1" baseline="0">
              <a:solidFill>
                <a:srgbClr val="7D8FB3"/>
              </a:solidFill>
              <a:effectLst/>
              <a:latin typeface="+mn-lt"/>
              <a:ea typeface="+mn-ea"/>
              <a:cs typeface="+mn-cs"/>
            </a:rPr>
            <a:t> tiền trong các tài khoản</a:t>
          </a:r>
          <a:endParaRPr lang="en-US" sz="1100" b="1">
            <a:solidFill>
              <a:srgbClr val="7D8FB3"/>
            </a:solidFill>
            <a:effectLst/>
            <a:latin typeface="+mn-lt"/>
            <a:ea typeface="+mn-ea"/>
            <a:cs typeface="+mn-cs"/>
          </a:endParaRPr>
        </a:p>
      </xdr:txBody>
    </xdr:sp>
    <xdr:clientData/>
  </xdr:twoCellAnchor>
  <xdr:twoCellAnchor editAs="absolute">
    <xdr:from>
      <xdr:col>9</xdr:col>
      <xdr:colOff>215794</xdr:colOff>
      <xdr:row>3</xdr:row>
      <xdr:rowOff>87036</xdr:rowOff>
    </xdr:from>
    <xdr:to>
      <xdr:col>11</xdr:col>
      <xdr:colOff>377494</xdr:colOff>
      <xdr:row>6</xdr:row>
      <xdr:rowOff>222936</xdr:rowOff>
    </xdr:to>
    <xdr:sp macro="" textlink="">
      <xdr:nvSpPr>
        <xdr:cNvPr id="56" name="Rectangle: Rounded Corners 55">
          <a:extLst>
            <a:ext uri="{FF2B5EF4-FFF2-40B4-BE49-F238E27FC236}">
              <a16:creationId xmlns:a16="http://schemas.microsoft.com/office/drawing/2014/main" id="{8A35DF6A-2A93-4C5D-B4E5-8DBF965039F0}"/>
            </a:ext>
          </a:extLst>
        </xdr:cNvPr>
        <xdr:cNvSpPr/>
      </xdr:nvSpPr>
      <xdr:spPr>
        <a:xfrm>
          <a:off x="6178444" y="887136"/>
          <a:ext cx="1800000" cy="936000"/>
        </a:xfrm>
        <a:prstGeom prst="roundRect">
          <a:avLst>
            <a:gd name="adj" fmla="val 5003"/>
          </a:avLst>
        </a:prstGeom>
        <a:gradFill flip="none" rotWithShape="1">
          <a:gsLst>
            <a:gs pos="100000">
              <a:srgbClr val="53DB77"/>
            </a:gs>
            <a:gs pos="0">
              <a:schemeClr val="accent6">
                <a:lumMod val="75000"/>
              </a:schemeClr>
            </a:gs>
          </a:gsLst>
          <a:lin ang="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000">
            <a:solidFill>
              <a:schemeClr val="lt1"/>
            </a:solidFill>
            <a:latin typeface="+mn-lt"/>
            <a:ea typeface="+mn-ea"/>
            <a:cs typeface="+mn-cs"/>
          </a:endParaRPr>
        </a:p>
      </xdr:txBody>
    </xdr:sp>
    <xdr:clientData/>
  </xdr:twoCellAnchor>
  <xdr:twoCellAnchor editAs="absolute">
    <xdr:from>
      <xdr:col>10</xdr:col>
      <xdr:colOff>640819</xdr:colOff>
      <xdr:row>5</xdr:row>
      <xdr:rowOff>57636</xdr:rowOff>
    </xdr:from>
    <xdr:to>
      <xdr:col>11</xdr:col>
      <xdr:colOff>377494</xdr:colOff>
      <xdr:row>6</xdr:row>
      <xdr:rowOff>222936</xdr:rowOff>
    </xdr:to>
    <xdr:sp macro="" textlink="">
      <xdr:nvSpPr>
        <xdr:cNvPr id="57" name="TextBox 56">
          <a:extLst>
            <a:ext uri="{FF2B5EF4-FFF2-40B4-BE49-F238E27FC236}">
              <a16:creationId xmlns:a16="http://schemas.microsoft.com/office/drawing/2014/main" id="{571C1A87-C6D7-435E-8D1B-6749CFC8E83B}"/>
            </a:ext>
          </a:extLst>
        </xdr:cNvPr>
        <xdr:cNvSpPr txBox="1"/>
      </xdr:nvSpPr>
      <xdr:spPr>
        <a:xfrm>
          <a:off x="7546444" y="1391136"/>
          <a:ext cx="432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bg1">
                  <a:lumMod val="95000"/>
                </a:schemeClr>
              </a:solidFill>
              <a:latin typeface="StarsStripes" panose="00000400000000000000" pitchFamily="2" charset="0"/>
            </a:rPr>
            <a:t>T</a:t>
          </a:r>
        </a:p>
      </xdr:txBody>
    </xdr:sp>
    <xdr:clientData/>
  </xdr:twoCellAnchor>
  <xdr:twoCellAnchor editAs="absolute">
    <xdr:from>
      <xdr:col>9</xdr:col>
      <xdr:colOff>215794</xdr:colOff>
      <xdr:row>5</xdr:row>
      <xdr:rowOff>149718</xdr:rowOff>
    </xdr:from>
    <xdr:to>
      <xdr:col>11</xdr:col>
      <xdr:colOff>20532</xdr:colOff>
      <xdr:row>6</xdr:row>
      <xdr:rowOff>171018</xdr:rowOff>
    </xdr:to>
    <xdr:sp macro="" textlink="">
      <xdr:nvSpPr>
        <xdr:cNvPr id="58" name="TextBox 57">
          <a:extLst>
            <a:ext uri="{FF2B5EF4-FFF2-40B4-BE49-F238E27FC236}">
              <a16:creationId xmlns:a16="http://schemas.microsoft.com/office/drawing/2014/main" id="{2B958929-7292-463D-86E4-912FCE145917}"/>
            </a:ext>
          </a:extLst>
        </xdr:cNvPr>
        <xdr:cNvSpPr txBox="1"/>
      </xdr:nvSpPr>
      <xdr:spPr>
        <a:xfrm>
          <a:off x="6178444" y="1483218"/>
          <a:ext cx="1443038"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solidFill>
                <a:schemeClr val="bg1">
                  <a:lumMod val="95000"/>
                </a:schemeClr>
              </a:solidFill>
              <a:effectLst/>
              <a:latin typeface="+mn-lt"/>
              <a:ea typeface="+mn-ea"/>
              <a:cs typeface="+mn-cs"/>
            </a:rPr>
            <a:t>Tổng</a:t>
          </a:r>
          <a:r>
            <a:rPr lang="en-US" sz="1100" b="0" baseline="0">
              <a:solidFill>
                <a:schemeClr val="bg1">
                  <a:lumMod val="95000"/>
                </a:schemeClr>
              </a:solidFill>
              <a:effectLst/>
              <a:latin typeface="+mn-lt"/>
              <a:ea typeface="+mn-ea"/>
              <a:cs typeface="+mn-cs"/>
            </a:rPr>
            <a:t> tiền ví Tiết kiệm</a:t>
          </a:r>
          <a:endParaRPr lang="en-US" sz="1100" b="0">
            <a:solidFill>
              <a:schemeClr val="bg1">
                <a:lumMod val="95000"/>
              </a:schemeClr>
            </a:solidFill>
            <a:effectLst/>
            <a:latin typeface="+mn-lt"/>
            <a:ea typeface="+mn-ea"/>
            <a:cs typeface="+mn-cs"/>
          </a:endParaRPr>
        </a:p>
      </xdr:txBody>
    </xdr:sp>
    <xdr:clientData/>
  </xdr:twoCellAnchor>
  <xdr:twoCellAnchor editAs="absolute">
    <xdr:from>
      <xdr:col>9</xdr:col>
      <xdr:colOff>311044</xdr:colOff>
      <xdr:row>3</xdr:row>
      <xdr:rowOff>72093</xdr:rowOff>
    </xdr:from>
    <xdr:to>
      <xdr:col>10</xdr:col>
      <xdr:colOff>664069</xdr:colOff>
      <xdr:row>5</xdr:row>
      <xdr:rowOff>114693</xdr:rowOff>
    </xdr:to>
    <xdr:sp macro="" textlink="TC_TK!O7">
      <xdr:nvSpPr>
        <xdr:cNvPr id="59" name="TextBox 58">
          <a:extLst>
            <a:ext uri="{FF2B5EF4-FFF2-40B4-BE49-F238E27FC236}">
              <a16:creationId xmlns:a16="http://schemas.microsoft.com/office/drawing/2014/main" id="{8B722EA2-0F1C-4841-A558-BA1429DF6D75}"/>
            </a:ext>
          </a:extLst>
        </xdr:cNvPr>
        <xdr:cNvSpPr txBox="1"/>
      </xdr:nvSpPr>
      <xdr:spPr>
        <a:xfrm>
          <a:off x="6273694" y="872193"/>
          <a:ext cx="1296000"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1D07AFAB-F4B9-4E31-A163-160D6334575D}" type="TxLink">
            <a:rPr lang="en-US" sz="1600" b="1" i="0" u="none" strike="noStrike">
              <a:solidFill>
                <a:schemeClr val="bg1"/>
              </a:solidFill>
              <a:effectLst/>
              <a:latin typeface="Calibri"/>
              <a:ea typeface="+mn-ea"/>
              <a:cs typeface="Calibri"/>
            </a:rPr>
            <a:pPr algn="r"/>
            <a:t>67,602,528</a:t>
          </a:fld>
          <a:endParaRPr lang="en-US" sz="3200" b="1">
            <a:solidFill>
              <a:schemeClr val="bg1"/>
            </a:solidFill>
            <a:effectLst/>
            <a:ea typeface="+mn-ea"/>
          </a:endParaRPr>
        </a:p>
      </xdr:txBody>
    </xdr:sp>
    <xdr:clientData/>
  </xdr:twoCellAnchor>
  <xdr:twoCellAnchor editAs="absolute">
    <xdr:from>
      <xdr:col>9</xdr:col>
      <xdr:colOff>291994</xdr:colOff>
      <xdr:row>5</xdr:row>
      <xdr:rowOff>114301</xdr:rowOff>
    </xdr:from>
    <xdr:to>
      <xdr:col>11</xdr:col>
      <xdr:colOff>309694</xdr:colOff>
      <xdr:row>5</xdr:row>
      <xdr:rowOff>114301</xdr:rowOff>
    </xdr:to>
    <xdr:cxnSp macro="">
      <xdr:nvCxnSpPr>
        <xdr:cNvPr id="60" name="Straight Connector 59">
          <a:extLst>
            <a:ext uri="{FF2B5EF4-FFF2-40B4-BE49-F238E27FC236}">
              <a16:creationId xmlns:a16="http://schemas.microsoft.com/office/drawing/2014/main" id="{EF35440A-165B-40F6-BD9A-D02C70C2DB8E}"/>
            </a:ext>
          </a:extLst>
        </xdr:cNvPr>
        <xdr:cNvCxnSpPr/>
      </xdr:nvCxnSpPr>
      <xdr:spPr>
        <a:xfrm>
          <a:off x="6254644" y="1447801"/>
          <a:ext cx="1656000" cy="0"/>
        </a:xfrm>
        <a:prstGeom prst="line">
          <a:avLst/>
        </a:prstGeom>
        <a:ln w="9525" cap="flat" cmpd="sng" algn="ctr">
          <a:solidFill>
            <a:schemeClr val="bg2">
              <a:lumMod val="90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editAs="absolute">
    <xdr:from>
      <xdr:col>11</xdr:col>
      <xdr:colOff>168169</xdr:colOff>
      <xdr:row>3</xdr:row>
      <xdr:rowOff>172762</xdr:rowOff>
    </xdr:from>
    <xdr:to>
      <xdr:col>11</xdr:col>
      <xdr:colOff>250969</xdr:colOff>
      <xdr:row>3</xdr:row>
      <xdr:rowOff>255562</xdr:rowOff>
    </xdr:to>
    <xdr:sp macro="" textlink="">
      <xdr:nvSpPr>
        <xdr:cNvPr id="61" name="Oval 60">
          <a:extLst>
            <a:ext uri="{FF2B5EF4-FFF2-40B4-BE49-F238E27FC236}">
              <a16:creationId xmlns:a16="http://schemas.microsoft.com/office/drawing/2014/main" id="{60EF6AB4-2F15-400E-947C-6EF08B99D880}"/>
            </a:ext>
          </a:extLst>
        </xdr:cNvPr>
        <xdr:cNvSpPr/>
      </xdr:nvSpPr>
      <xdr:spPr>
        <a:xfrm>
          <a:off x="7769119" y="972862"/>
          <a:ext cx="82800" cy="82800"/>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mn-lt"/>
          </a:endParaRPr>
        </a:p>
      </xdr:txBody>
    </xdr:sp>
    <xdr:clientData/>
  </xdr:twoCellAnchor>
  <xdr:twoCellAnchor editAs="absolute">
    <xdr:from>
      <xdr:col>10</xdr:col>
      <xdr:colOff>453694</xdr:colOff>
      <xdr:row>3</xdr:row>
      <xdr:rowOff>72093</xdr:rowOff>
    </xdr:from>
    <xdr:to>
      <xdr:col>11</xdr:col>
      <xdr:colOff>377494</xdr:colOff>
      <xdr:row>5</xdr:row>
      <xdr:rowOff>114693</xdr:rowOff>
    </xdr:to>
    <xdr:sp macro="" textlink="">
      <xdr:nvSpPr>
        <xdr:cNvPr id="62" name="TextBox 61">
          <a:extLst>
            <a:ext uri="{FF2B5EF4-FFF2-40B4-BE49-F238E27FC236}">
              <a16:creationId xmlns:a16="http://schemas.microsoft.com/office/drawing/2014/main" id="{BF25E8A9-2DB0-4D78-B2C8-12A75F73C5D9}"/>
            </a:ext>
          </a:extLst>
        </xdr:cNvPr>
        <xdr:cNvSpPr txBox="1"/>
      </xdr:nvSpPr>
      <xdr:spPr>
        <a:xfrm>
          <a:off x="7359319" y="872193"/>
          <a:ext cx="619125"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400" b="1" i="0" u="none" strike="noStrike">
              <a:solidFill>
                <a:schemeClr val="bg1"/>
              </a:solidFill>
              <a:effectLst/>
              <a:latin typeface="+mn-lt"/>
              <a:ea typeface="+mn-ea"/>
              <a:cs typeface="Calibri"/>
            </a:rPr>
            <a:t>VNĐ</a:t>
          </a:r>
          <a:endParaRPr lang="en-US" sz="1400" b="1">
            <a:solidFill>
              <a:schemeClr val="bg1"/>
            </a:solidFill>
            <a:effectLst/>
            <a:latin typeface="+mn-lt"/>
            <a:ea typeface="+mn-ea"/>
            <a:cs typeface="+mn-cs"/>
          </a:endParaRPr>
        </a:p>
      </xdr:txBody>
    </xdr:sp>
    <xdr:clientData/>
  </xdr:twoCellAnchor>
  <xdr:twoCellAnchor editAs="absolute">
    <xdr:from>
      <xdr:col>9</xdr:col>
      <xdr:colOff>302472</xdr:colOff>
      <xdr:row>4</xdr:row>
      <xdr:rowOff>77512</xdr:rowOff>
    </xdr:from>
    <xdr:to>
      <xdr:col>9</xdr:col>
      <xdr:colOff>482472</xdr:colOff>
      <xdr:row>4</xdr:row>
      <xdr:rowOff>257512</xdr:rowOff>
    </xdr:to>
    <xdr:sp macro="" textlink="">
      <xdr:nvSpPr>
        <xdr:cNvPr id="63" name="Isosceles Triangle 62">
          <a:extLst>
            <a:ext uri="{FF2B5EF4-FFF2-40B4-BE49-F238E27FC236}">
              <a16:creationId xmlns:a16="http://schemas.microsoft.com/office/drawing/2014/main" id="{7481BB37-9A37-4265-A3E8-91F0DF0FB113}"/>
            </a:ext>
          </a:extLst>
        </xdr:cNvPr>
        <xdr:cNvSpPr/>
      </xdr:nvSpPr>
      <xdr:spPr>
        <a:xfrm>
          <a:off x="6265122" y="1144312"/>
          <a:ext cx="180000" cy="180000"/>
        </a:xfrm>
        <a:prstGeom prst="triangl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000">
            <a:solidFill>
              <a:schemeClr val="lt1"/>
            </a:solidFill>
            <a:latin typeface="+mn-lt"/>
            <a:ea typeface="+mn-ea"/>
            <a:cs typeface="+mn-cs"/>
          </a:endParaRPr>
        </a:p>
      </xdr:txBody>
    </xdr:sp>
    <xdr:clientData/>
  </xdr:twoCellAnchor>
  <xdr:twoCellAnchor editAs="absolute">
    <xdr:from>
      <xdr:col>10</xdr:col>
      <xdr:colOff>178647</xdr:colOff>
      <xdr:row>5</xdr:row>
      <xdr:rowOff>18262</xdr:rowOff>
    </xdr:from>
    <xdr:to>
      <xdr:col>10</xdr:col>
      <xdr:colOff>322647</xdr:colOff>
      <xdr:row>5</xdr:row>
      <xdr:rowOff>162262</xdr:rowOff>
    </xdr:to>
    <xdr:sp macro="" textlink="">
      <xdr:nvSpPr>
        <xdr:cNvPr id="64" name="Isosceles Triangle 63">
          <a:extLst>
            <a:ext uri="{FF2B5EF4-FFF2-40B4-BE49-F238E27FC236}">
              <a16:creationId xmlns:a16="http://schemas.microsoft.com/office/drawing/2014/main" id="{BAA98445-F33F-45F6-AD9E-D3F95CB4E84E}"/>
            </a:ext>
          </a:extLst>
        </xdr:cNvPr>
        <xdr:cNvSpPr/>
      </xdr:nvSpPr>
      <xdr:spPr>
        <a:xfrm rot="12000000">
          <a:off x="7084272" y="1351762"/>
          <a:ext cx="144000" cy="144000"/>
        </a:xfrm>
        <a:prstGeom prst="triangl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000">
            <a:solidFill>
              <a:schemeClr val="lt1"/>
            </a:solidFill>
            <a:latin typeface="+mn-lt"/>
            <a:ea typeface="+mn-ea"/>
            <a:cs typeface="+mn-cs"/>
          </a:endParaRPr>
        </a:p>
      </xdr:txBody>
    </xdr:sp>
    <xdr:clientData/>
  </xdr:twoCellAnchor>
  <xdr:twoCellAnchor editAs="absolute">
    <xdr:from>
      <xdr:col>9</xdr:col>
      <xdr:colOff>759672</xdr:colOff>
      <xdr:row>3</xdr:row>
      <xdr:rowOff>250087</xdr:rowOff>
    </xdr:from>
    <xdr:to>
      <xdr:col>9</xdr:col>
      <xdr:colOff>795672</xdr:colOff>
      <xdr:row>4</xdr:row>
      <xdr:rowOff>19387</xdr:rowOff>
    </xdr:to>
    <xdr:sp macro="" textlink="">
      <xdr:nvSpPr>
        <xdr:cNvPr id="65" name="Isosceles Triangle 64">
          <a:extLst>
            <a:ext uri="{FF2B5EF4-FFF2-40B4-BE49-F238E27FC236}">
              <a16:creationId xmlns:a16="http://schemas.microsoft.com/office/drawing/2014/main" id="{CE794836-CAE8-41E8-9172-2F6790494FB8}"/>
            </a:ext>
          </a:extLst>
        </xdr:cNvPr>
        <xdr:cNvSpPr/>
      </xdr:nvSpPr>
      <xdr:spPr>
        <a:xfrm rot="16200000">
          <a:off x="6722322" y="1050187"/>
          <a:ext cx="36000" cy="36000"/>
        </a:xfrm>
        <a:prstGeom prst="triangl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mn-lt"/>
          </a:endParaRPr>
        </a:p>
      </xdr:txBody>
    </xdr:sp>
    <xdr:clientData/>
  </xdr:twoCellAnchor>
  <xdr:twoCellAnchor editAs="absolute">
    <xdr:from>
      <xdr:col>10</xdr:col>
      <xdr:colOff>435822</xdr:colOff>
      <xdr:row>6</xdr:row>
      <xdr:rowOff>35212</xdr:rowOff>
    </xdr:from>
    <xdr:to>
      <xdr:col>10</xdr:col>
      <xdr:colOff>543822</xdr:colOff>
      <xdr:row>6</xdr:row>
      <xdr:rowOff>143212</xdr:rowOff>
    </xdr:to>
    <xdr:sp macro="" textlink="">
      <xdr:nvSpPr>
        <xdr:cNvPr id="66" name="Isosceles Triangle 65">
          <a:extLst>
            <a:ext uri="{FF2B5EF4-FFF2-40B4-BE49-F238E27FC236}">
              <a16:creationId xmlns:a16="http://schemas.microsoft.com/office/drawing/2014/main" id="{07E2C056-9A76-4B06-A398-FCE52F3A1C88}"/>
            </a:ext>
          </a:extLst>
        </xdr:cNvPr>
        <xdr:cNvSpPr/>
      </xdr:nvSpPr>
      <xdr:spPr>
        <a:xfrm rot="16200000">
          <a:off x="7341447" y="1635412"/>
          <a:ext cx="108000" cy="108000"/>
        </a:xfrm>
        <a:prstGeom prst="triangl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000">
            <a:solidFill>
              <a:schemeClr val="lt1"/>
            </a:solidFill>
            <a:latin typeface="+mn-lt"/>
            <a:ea typeface="+mn-ea"/>
            <a:cs typeface="+mn-cs"/>
          </a:endParaRPr>
        </a:p>
      </xdr:txBody>
    </xdr:sp>
    <xdr:clientData/>
  </xdr:twoCellAnchor>
  <xdr:twoCellAnchor editAs="absolute">
    <xdr:from>
      <xdr:col>11</xdr:col>
      <xdr:colOff>469688</xdr:colOff>
      <xdr:row>3</xdr:row>
      <xdr:rowOff>87036</xdr:rowOff>
    </xdr:from>
    <xdr:to>
      <xdr:col>13</xdr:col>
      <xdr:colOff>507563</xdr:colOff>
      <xdr:row>6</xdr:row>
      <xdr:rowOff>222936</xdr:rowOff>
    </xdr:to>
    <xdr:sp macro="" textlink="">
      <xdr:nvSpPr>
        <xdr:cNvPr id="68" name="Rectangle: Rounded Corners 67">
          <a:extLst>
            <a:ext uri="{FF2B5EF4-FFF2-40B4-BE49-F238E27FC236}">
              <a16:creationId xmlns:a16="http://schemas.microsoft.com/office/drawing/2014/main" id="{73856359-2D46-4016-911F-C957DAA57117}"/>
            </a:ext>
          </a:extLst>
        </xdr:cNvPr>
        <xdr:cNvSpPr/>
      </xdr:nvSpPr>
      <xdr:spPr>
        <a:xfrm>
          <a:off x="8070638" y="887136"/>
          <a:ext cx="1800000" cy="936000"/>
        </a:xfrm>
        <a:prstGeom prst="roundRect">
          <a:avLst>
            <a:gd name="adj" fmla="val 5003"/>
          </a:avLst>
        </a:prstGeom>
        <a:gradFill flip="none" rotWithShape="1">
          <a:gsLst>
            <a:gs pos="0">
              <a:srgbClr val="0070C0"/>
            </a:gs>
            <a:gs pos="100000">
              <a:srgbClr val="00B0F0"/>
            </a:gs>
          </a:gsLst>
          <a:lin ang="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000">
            <a:solidFill>
              <a:schemeClr val="lt1"/>
            </a:solidFill>
            <a:latin typeface="+mn-lt"/>
            <a:ea typeface="+mn-ea"/>
            <a:cs typeface="+mn-cs"/>
          </a:endParaRPr>
        </a:p>
      </xdr:txBody>
    </xdr:sp>
    <xdr:clientData/>
  </xdr:twoCellAnchor>
  <xdr:twoCellAnchor editAs="absolute">
    <xdr:from>
      <xdr:col>13</xdr:col>
      <xdr:colOff>75563</xdr:colOff>
      <xdr:row>5</xdr:row>
      <xdr:rowOff>57636</xdr:rowOff>
    </xdr:from>
    <xdr:to>
      <xdr:col>13</xdr:col>
      <xdr:colOff>507563</xdr:colOff>
      <xdr:row>6</xdr:row>
      <xdr:rowOff>222936</xdr:rowOff>
    </xdr:to>
    <xdr:sp macro="" textlink="">
      <xdr:nvSpPr>
        <xdr:cNvPr id="69" name="TextBox 68">
          <a:extLst>
            <a:ext uri="{FF2B5EF4-FFF2-40B4-BE49-F238E27FC236}">
              <a16:creationId xmlns:a16="http://schemas.microsoft.com/office/drawing/2014/main" id="{5E029A98-F449-4C76-9AEE-75EB67223426}"/>
            </a:ext>
          </a:extLst>
        </xdr:cNvPr>
        <xdr:cNvSpPr txBox="1"/>
      </xdr:nvSpPr>
      <xdr:spPr>
        <a:xfrm>
          <a:off x="9438638" y="1391136"/>
          <a:ext cx="432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bg1">
                  <a:lumMod val="95000"/>
                </a:schemeClr>
              </a:solidFill>
              <a:latin typeface="StarsStripes" panose="00000400000000000000" pitchFamily="2" charset="0"/>
            </a:rPr>
            <a:t>C</a:t>
          </a:r>
        </a:p>
      </xdr:txBody>
    </xdr:sp>
    <xdr:clientData/>
  </xdr:twoCellAnchor>
  <xdr:twoCellAnchor editAs="absolute">
    <xdr:from>
      <xdr:col>11</xdr:col>
      <xdr:colOff>469688</xdr:colOff>
      <xdr:row>5</xdr:row>
      <xdr:rowOff>149718</xdr:rowOff>
    </xdr:from>
    <xdr:to>
      <xdr:col>13</xdr:col>
      <xdr:colOff>155363</xdr:colOff>
      <xdr:row>6</xdr:row>
      <xdr:rowOff>171018</xdr:rowOff>
    </xdr:to>
    <xdr:sp macro="" textlink="">
      <xdr:nvSpPr>
        <xdr:cNvPr id="70" name="TextBox 69">
          <a:extLst>
            <a:ext uri="{FF2B5EF4-FFF2-40B4-BE49-F238E27FC236}">
              <a16:creationId xmlns:a16="http://schemas.microsoft.com/office/drawing/2014/main" id="{79EAAEC1-12AC-4318-8D64-27BF5022B4CD}"/>
            </a:ext>
          </a:extLst>
        </xdr:cNvPr>
        <xdr:cNvSpPr txBox="1"/>
      </xdr:nvSpPr>
      <xdr:spPr>
        <a:xfrm>
          <a:off x="8070638" y="1483218"/>
          <a:ext cx="14478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solidFill>
                <a:schemeClr val="bg1">
                  <a:lumMod val="95000"/>
                </a:schemeClr>
              </a:solidFill>
              <a:effectLst/>
              <a:latin typeface="+mn-lt"/>
              <a:ea typeface="+mn-ea"/>
              <a:cs typeface="+mn-cs"/>
            </a:rPr>
            <a:t>Tổng</a:t>
          </a:r>
          <a:r>
            <a:rPr lang="en-US" sz="1100" b="0" baseline="0">
              <a:solidFill>
                <a:schemeClr val="bg1">
                  <a:lumMod val="95000"/>
                </a:schemeClr>
              </a:solidFill>
              <a:effectLst/>
              <a:latin typeface="+mn-lt"/>
              <a:ea typeface="+mn-ea"/>
              <a:cs typeface="+mn-cs"/>
            </a:rPr>
            <a:t> tiền ví Chơi</a:t>
          </a:r>
          <a:endParaRPr lang="en-US" sz="1100" b="0">
            <a:solidFill>
              <a:schemeClr val="bg1">
                <a:lumMod val="95000"/>
              </a:schemeClr>
            </a:solidFill>
            <a:effectLst/>
            <a:latin typeface="+mn-lt"/>
            <a:ea typeface="+mn-ea"/>
            <a:cs typeface="+mn-cs"/>
          </a:endParaRPr>
        </a:p>
      </xdr:txBody>
    </xdr:sp>
    <xdr:clientData/>
  </xdr:twoCellAnchor>
  <xdr:twoCellAnchor editAs="absolute">
    <xdr:from>
      <xdr:col>11</xdr:col>
      <xdr:colOff>564938</xdr:colOff>
      <xdr:row>3</xdr:row>
      <xdr:rowOff>72093</xdr:rowOff>
    </xdr:from>
    <xdr:to>
      <xdr:col>13</xdr:col>
      <xdr:colOff>98813</xdr:colOff>
      <xdr:row>5</xdr:row>
      <xdr:rowOff>114693</xdr:rowOff>
    </xdr:to>
    <xdr:sp macro="" textlink="TC_TK!O4">
      <xdr:nvSpPr>
        <xdr:cNvPr id="71" name="TextBox 70">
          <a:extLst>
            <a:ext uri="{FF2B5EF4-FFF2-40B4-BE49-F238E27FC236}">
              <a16:creationId xmlns:a16="http://schemas.microsoft.com/office/drawing/2014/main" id="{9C7E4173-086D-4E09-89F0-404C37389D31}"/>
            </a:ext>
          </a:extLst>
        </xdr:cNvPr>
        <xdr:cNvSpPr txBox="1"/>
      </xdr:nvSpPr>
      <xdr:spPr>
        <a:xfrm>
          <a:off x="8165888" y="872193"/>
          <a:ext cx="1296000"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6C8562C4-67A1-4C01-9065-9A8AFD890EB0}" type="TxLink">
            <a:rPr lang="en-US" sz="1600" b="1" i="0" u="none" strike="noStrike">
              <a:solidFill>
                <a:schemeClr val="bg1"/>
              </a:solidFill>
              <a:effectLst/>
              <a:latin typeface="Calibri"/>
              <a:ea typeface="+mn-ea"/>
              <a:cs typeface="Calibri"/>
            </a:rPr>
            <a:pPr algn="r"/>
            <a:t>301,000</a:t>
          </a:fld>
          <a:endParaRPr lang="en-US" sz="3200" b="1">
            <a:solidFill>
              <a:schemeClr val="bg1"/>
            </a:solidFill>
            <a:effectLst/>
            <a:ea typeface="+mn-ea"/>
          </a:endParaRPr>
        </a:p>
      </xdr:txBody>
    </xdr:sp>
    <xdr:clientData/>
  </xdr:twoCellAnchor>
  <xdr:twoCellAnchor editAs="absolute">
    <xdr:from>
      <xdr:col>11</xdr:col>
      <xdr:colOff>545888</xdr:colOff>
      <xdr:row>5</xdr:row>
      <xdr:rowOff>114301</xdr:rowOff>
    </xdr:from>
    <xdr:to>
      <xdr:col>13</xdr:col>
      <xdr:colOff>439763</xdr:colOff>
      <xdr:row>5</xdr:row>
      <xdr:rowOff>114301</xdr:rowOff>
    </xdr:to>
    <xdr:cxnSp macro="">
      <xdr:nvCxnSpPr>
        <xdr:cNvPr id="72" name="Straight Connector 71">
          <a:extLst>
            <a:ext uri="{FF2B5EF4-FFF2-40B4-BE49-F238E27FC236}">
              <a16:creationId xmlns:a16="http://schemas.microsoft.com/office/drawing/2014/main" id="{C841033E-8198-4D32-B3E5-B37A9C56BF56}"/>
            </a:ext>
          </a:extLst>
        </xdr:cNvPr>
        <xdr:cNvCxnSpPr/>
      </xdr:nvCxnSpPr>
      <xdr:spPr>
        <a:xfrm>
          <a:off x="8146838" y="1447801"/>
          <a:ext cx="1656000" cy="0"/>
        </a:xfrm>
        <a:prstGeom prst="line">
          <a:avLst/>
        </a:prstGeom>
        <a:ln w="9525" cap="flat" cmpd="sng" algn="ctr">
          <a:solidFill>
            <a:schemeClr val="bg2">
              <a:lumMod val="90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editAs="absolute">
    <xdr:from>
      <xdr:col>13</xdr:col>
      <xdr:colOff>298238</xdr:colOff>
      <xdr:row>3</xdr:row>
      <xdr:rowOff>172762</xdr:rowOff>
    </xdr:from>
    <xdr:to>
      <xdr:col>13</xdr:col>
      <xdr:colOff>381038</xdr:colOff>
      <xdr:row>3</xdr:row>
      <xdr:rowOff>255562</xdr:rowOff>
    </xdr:to>
    <xdr:sp macro="" textlink="">
      <xdr:nvSpPr>
        <xdr:cNvPr id="73" name="Oval 72">
          <a:extLst>
            <a:ext uri="{FF2B5EF4-FFF2-40B4-BE49-F238E27FC236}">
              <a16:creationId xmlns:a16="http://schemas.microsoft.com/office/drawing/2014/main" id="{B0D08507-2058-4FBB-835B-54345D9CDBA4}"/>
            </a:ext>
          </a:extLst>
        </xdr:cNvPr>
        <xdr:cNvSpPr/>
      </xdr:nvSpPr>
      <xdr:spPr>
        <a:xfrm>
          <a:off x="9661313" y="972862"/>
          <a:ext cx="82800" cy="82800"/>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mn-lt"/>
          </a:endParaRPr>
        </a:p>
      </xdr:txBody>
    </xdr:sp>
    <xdr:clientData/>
  </xdr:twoCellAnchor>
  <xdr:twoCellAnchor editAs="absolute">
    <xdr:from>
      <xdr:col>12</xdr:col>
      <xdr:colOff>955238</xdr:colOff>
      <xdr:row>3</xdr:row>
      <xdr:rowOff>72093</xdr:rowOff>
    </xdr:from>
    <xdr:to>
      <xdr:col>13</xdr:col>
      <xdr:colOff>507563</xdr:colOff>
      <xdr:row>5</xdr:row>
      <xdr:rowOff>114693</xdr:rowOff>
    </xdr:to>
    <xdr:sp macro="" textlink="">
      <xdr:nvSpPr>
        <xdr:cNvPr id="74" name="TextBox 73">
          <a:extLst>
            <a:ext uri="{FF2B5EF4-FFF2-40B4-BE49-F238E27FC236}">
              <a16:creationId xmlns:a16="http://schemas.microsoft.com/office/drawing/2014/main" id="{6DEC4F99-913D-4CAA-AA3A-D04E34352DD3}"/>
            </a:ext>
          </a:extLst>
        </xdr:cNvPr>
        <xdr:cNvSpPr txBox="1"/>
      </xdr:nvSpPr>
      <xdr:spPr>
        <a:xfrm>
          <a:off x="9251513" y="872193"/>
          <a:ext cx="619125"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400" b="1" i="0" u="none" strike="noStrike">
              <a:solidFill>
                <a:schemeClr val="bg1"/>
              </a:solidFill>
              <a:effectLst/>
              <a:latin typeface="+mn-lt"/>
              <a:ea typeface="+mn-ea"/>
              <a:cs typeface="Calibri"/>
            </a:rPr>
            <a:t>VNĐ</a:t>
          </a:r>
          <a:endParaRPr lang="en-US" sz="1400" b="1">
            <a:solidFill>
              <a:schemeClr val="bg1"/>
            </a:solidFill>
            <a:effectLst/>
            <a:latin typeface="+mn-lt"/>
            <a:ea typeface="+mn-ea"/>
            <a:cs typeface="+mn-cs"/>
          </a:endParaRPr>
        </a:p>
      </xdr:txBody>
    </xdr:sp>
    <xdr:clientData/>
  </xdr:twoCellAnchor>
  <xdr:twoCellAnchor editAs="absolute">
    <xdr:from>
      <xdr:col>11</xdr:col>
      <xdr:colOff>564938</xdr:colOff>
      <xdr:row>3</xdr:row>
      <xdr:rowOff>201337</xdr:rowOff>
    </xdr:from>
    <xdr:to>
      <xdr:col>12</xdr:col>
      <xdr:colOff>13613</xdr:colOff>
      <xdr:row>4</xdr:row>
      <xdr:rowOff>78637</xdr:rowOff>
    </xdr:to>
    <xdr:sp macro="" textlink="">
      <xdr:nvSpPr>
        <xdr:cNvPr id="75" name="Rectangle 74">
          <a:extLst>
            <a:ext uri="{FF2B5EF4-FFF2-40B4-BE49-F238E27FC236}">
              <a16:creationId xmlns:a16="http://schemas.microsoft.com/office/drawing/2014/main" id="{80FDE0FC-490B-44A2-B4F4-78BAF87E6A41}"/>
            </a:ext>
          </a:extLst>
        </xdr:cNvPr>
        <xdr:cNvSpPr/>
      </xdr:nvSpPr>
      <xdr:spPr>
        <a:xfrm>
          <a:off x="8165888" y="1001437"/>
          <a:ext cx="144000" cy="144000"/>
        </a:xfrm>
        <a:prstGeom prst="rect">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000">
            <a:solidFill>
              <a:schemeClr val="lt1"/>
            </a:solidFill>
            <a:latin typeface="+mn-lt"/>
            <a:ea typeface="+mn-ea"/>
            <a:cs typeface="+mn-cs"/>
          </a:endParaRPr>
        </a:p>
      </xdr:txBody>
    </xdr:sp>
    <xdr:clientData/>
  </xdr:twoCellAnchor>
  <xdr:twoCellAnchor editAs="absolute">
    <xdr:from>
      <xdr:col>12</xdr:col>
      <xdr:colOff>364913</xdr:colOff>
      <xdr:row>5</xdr:row>
      <xdr:rowOff>48937</xdr:rowOff>
    </xdr:from>
    <xdr:to>
      <xdr:col>12</xdr:col>
      <xdr:colOff>472913</xdr:colOff>
      <xdr:row>5</xdr:row>
      <xdr:rowOff>156937</xdr:rowOff>
    </xdr:to>
    <xdr:sp macro="" textlink="">
      <xdr:nvSpPr>
        <xdr:cNvPr id="76" name="Rectangle 75">
          <a:extLst>
            <a:ext uri="{FF2B5EF4-FFF2-40B4-BE49-F238E27FC236}">
              <a16:creationId xmlns:a16="http://schemas.microsoft.com/office/drawing/2014/main" id="{A2654077-366D-4153-823D-918149D036ED}"/>
            </a:ext>
          </a:extLst>
        </xdr:cNvPr>
        <xdr:cNvSpPr/>
      </xdr:nvSpPr>
      <xdr:spPr>
        <a:xfrm>
          <a:off x="8661188" y="1382437"/>
          <a:ext cx="108000" cy="108000"/>
        </a:xfrm>
        <a:prstGeom prst="rect">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000">
            <a:solidFill>
              <a:schemeClr val="lt1"/>
            </a:solidFill>
            <a:latin typeface="+mn-lt"/>
            <a:ea typeface="+mn-ea"/>
            <a:cs typeface="+mn-cs"/>
          </a:endParaRPr>
        </a:p>
      </xdr:txBody>
    </xdr:sp>
    <xdr:clientData/>
  </xdr:twoCellAnchor>
  <xdr:twoCellAnchor editAs="absolute">
    <xdr:from>
      <xdr:col>12</xdr:col>
      <xdr:colOff>717338</xdr:colOff>
      <xdr:row>3</xdr:row>
      <xdr:rowOff>144187</xdr:rowOff>
    </xdr:from>
    <xdr:to>
      <xdr:col>12</xdr:col>
      <xdr:colOff>789338</xdr:colOff>
      <xdr:row>3</xdr:row>
      <xdr:rowOff>216187</xdr:rowOff>
    </xdr:to>
    <xdr:sp macro="" textlink="">
      <xdr:nvSpPr>
        <xdr:cNvPr id="77" name="Rectangle 76">
          <a:extLst>
            <a:ext uri="{FF2B5EF4-FFF2-40B4-BE49-F238E27FC236}">
              <a16:creationId xmlns:a16="http://schemas.microsoft.com/office/drawing/2014/main" id="{B650F0B5-7C86-4739-AE4C-47D30C17E169}"/>
            </a:ext>
          </a:extLst>
        </xdr:cNvPr>
        <xdr:cNvSpPr/>
      </xdr:nvSpPr>
      <xdr:spPr>
        <a:xfrm>
          <a:off x="9013613" y="944287"/>
          <a:ext cx="72000" cy="72000"/>
        </a:xfrm>
        <a:prstGeom prst="rect">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000">
            <a:solidFill>
              <a:schemeClr val="lt1"/>
            </a:solidFill>
            <a:latin typeface="+mn-lt"/>
            <a:ea typeface="+mn-ea"/>
            <a:cs typeface="+mn-cs"/>
          </a:endParaRPr>
        </a:p>
      </xdr:txBody>
    </xdr:sp>
    <xdr:clientData/>
  </xdr:twoCellAnchor>
  <xdr:twoCellAnchor editAs="absolute">
    <xdr:from>
      <xdr:col>12</xdr:col>
      <xdr:colOff>888788</xdr:colOff>
      <xdr:row>5</xdr:row>
      <xdr:rowOff>229912</xdr:rowOff>
    </xdr:from>
    <xdr:to>
      <xdr:col>12</xdr:col>
      <xdr:colOff>924788</xdr:colOff>
      <xdr:row>5</xdr:row>
      <xdr:rowOff>265912</xdr:rowOff>
    </xdr:to>
    <xdr:sp macro="" textlink="">
      <xdr:nvSpPr>
        <xdr:cNvPr id="78" name="Rectangle 77">
          <a:extLst>
            <a:ext uri="{FF2B5EF4-FFF2-40B4-BE49-F238E27FC236}">
              <a16:creationId xmlns:a16="http://schemas.microsoft.com/office/drawing/2014/main" id="{F8EF95D1-51DC-4FD3-8799-595121BB1F07}"/>
            </a:ext>
          </a:extLst>
        </xdr:cNvPr>
        <xdr:cNvSpPr/>
      </xdr:nvSpPr>
      <xdr:spPr>
        <a:xfrm>
          <a:off x="9185063" y="1563412"/>
          <a:ext cx="36000" cy="36000"/>
        </a:xfrm>
        <a:prstGeom prst="rect">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000">
            <a:solidFill>
              <a:schemeClr val="lt1"/>
            </a:solidFill>
            <a:latin typeface="+mn-lt"/>
            <a:ea typeface="+mn-ea"/>
            <a:cs typeface="+mn-cs"/>
          </a:endParaRPr>
        </a:p>
      </xdr:txBody>
    </xdr:sp>
    <xdr:clientData/>
  </xdr:twoCellAnchor>
  <xdr:twoCellAnchor editAs="absolute">
    <xdr:from>
      <xdr:col>7</xdr:col>
      <xdr:colOff>38100</xdr:colOff>
      <xdr:row>3</xdr:row>
      <xdr:rowOff>87036</xdr:rowOff>
    </xdr:from>
    <xdr:to>
      <xdr:col>9</xdr:col>
      <xdr:colOff>123600</xdr:colOff>
      <xdr:row>6</xdr:row>
      <xdr:rowOff>222936</xdr:rowOff>
    </xdr:to>
    <xdr:sp macro="" textlink="">
      <xdr:nvSpPr>
        <xdr:cNvPr id="44" name="Rectangle: Rounded Corners 43">
          <a:extLst>
            <a:ext uri="{FF2B5EF4-FFF2-40B4-BE49-F238E27FC236}">
              <a16:creationId xmlns:a16="http://schemas.microsoft.com/office/drawing/2014/main" id="{33C7CE77-5E45-43D8-96DF-F07A6DB3EAEE}"/>
            </a:ext>
          </a:extLst>
        </xdr:cNvPr>
        <xdr:cNvSpPr/>
      </xdr:nvSpPr>
      <xdr:spPr>
        <a:xfrm>
          <a:off x="4286250" y="887136"/>
          <a:ext cx="1800000" cy="936000"/>
        </a:xfrm>
        <a:prstGeom prst="roundRect">
          <a:avLst>
            <a:gd name="adj" fmla="val 5003"/>
          </a:avLst>
        </a:prstGeom>
        <a:gradFill flip="none" rotWithShape="1">
          <a:gsLst>
            <a:gs pos="0">
              <a:srgbClr val="FF0000"/>
            </a:gs>
            <a:gs pos="100000">
              <a:srgbClr val="FF8F8F"/>
            </a:gs>
          </a:gsLst>
          <a:lin ang="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r"/>
          <a:endParaRPr lang="en-US" sz="1000">
            <a:solidFill>
              <a:schemeClr val="lt1"/>
            </a:solidFill>
            <a:latin typeface="+mn-lt"/>
            <a:ea typeface="+mn-ea"/>
            <a:cs typeface="+mn-cs"/>
          </a:endParaRPr>
        </a:p>
      </xdr:txBody>
    </xdr:sp>
    <xdr:clientData/>
  </xdr:twoCellAnchor>
  <xdr:twoCellAnchor editAs="absolute">
    <xdr:from>
      <xdr:col>8</xdr:col>
      <xdr:colOff>539325</xdr:colOff>
      <xdr:row>5</xdr:row>
      <xdr:rowOff>57636</xdr:rowOff>
    </xdr:from>
    <xdr:to>
      <xdr:col>9</xdr:col>
      <xdr:colOff>123600</xdr:colOff>
      <xdr:row>6</xdr:row>
      <xdr:rowOff>222936</xdr:rowOff>
    </xdr:to>
    <xdr:sp macro="" textlink="">
      <xdr:nvSpPr>
        <xdr:cNvPr id="45" name="TextBox 44">
          <a:extLst>
            <a:ext uri="{FF2B5EF4-FFF2-40B4-BE49-F238E27FC236}">
              <a16:creationId xmlns:a16="http://schemas.microsoft.com/office/drawing/2014/main" id="{CA4D1C8A-F348-4B94-8E0D-3E528CAB0F10}"/>
            </a:ext>
          </a:extLst>
        </xdr:cNvPr>
        <xdr:cNvSpPr txBox="1"/>
      </xdr:nvSpPr>
      <xdr:spPr>
        <a:xfrm>
          <a:off x="5654250" y="1391136"/>
          <a:ext cx="432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bg1">
                  <a:lumMod val="95000"/>
                </a:schemeClr>
              </a:solidFill>
              <a:latin typeface="StarsStripes" panose="00000400000000000000" pitchFamily="2" charset="0"/>
            </a:rPr>
            <a:t>S</a:t>
          </a:r>
        </a:p>
      </xdr:txBody>
    </xdr:sp>
    <xdr:clientData/>
  </xdr:twoCellAnchor>
  <xdr:twoCellAnchor editAs="absolute">
    <xdr:from>
      <xdr:col>7</xdr:col>
      <xdr:colOff>38099</xdr:colOff>
      <xdr:row>5</xdr:row>
      <xdr:rowOff>149718</xdr:rowOff>
    </xdr:from>
    <xdr:to>
      <xdr:col>8</xdr:col>
      <xdr:colOff>514349</xdr:colOff>
      <xdr:row>6</xdr:row>
      <xdr:rowOff>171018</xdr:rowOff>
    </xdr:to>
    <xdr:sp macro="" textlink="">
      <xdr:nvSpPr>
        <xdr:cNvPr id="46" name="TextBox 45">
          <a:extLst>
            <a:ext uri="{FF2B5EF4-FFF2-40B4-BE49-F238E27FC236}">
              <a16:creationId xmlns:a16="http://schemas.microsoft.com/office/drawing/2014/main" id="{8C267E79-6A38-495C-9D2E-38850C261CAA}"/>
            </a:ext>
          </a:extLst>
        </xdr:cNvPr>
        <xdr:cNvSpPr txBox="1"/>
      </xdr:nvSpPr>
      <xdr:spPr>
        <a:xfrm>
          <a:off x="4286249" y="1483218"/>
          <a:ext cx="1343025"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solidFill>
                <a:schemeClr val="bg1">
                  <a:lumMod val="95000"/>
                </a:schemeClr>
              </a:solidFill>
              <a:effectLst/>
              <a:latin typeface="+mn-lt"/>
              <a:ea typeface="+mn-ea"/>
              <a:cs typeface="+mn-cs"/>
            </a:rPr>
            <a:t>Tổng</a:t>
          </a:r>
          <a:r>
            <a:rPr lang="en-US" sz="1100" b="0" baseline="0">
              <a:solidFill>
                <a:schemeClr val="bg1">
                  <a:lumMod val="95000"/>
                </a:schemeClr>
              </a:solidFill>
              <a:effectLst/>
              <a:latin typeface="+mn-lt"/>
              <a:ea typeface="+mn-ea"/>
              <a:cs typeface="+mn-cs"/>
            </a:rPr>
            <a:t> tiền ví Sống</a:t>
          </a:r>
          <a:endParaRPr lang="en-US" sz="1100" b="0">
            <a:solidFill>
              <a:schemeClr val="bg1">
                <a:lumMod val="95000"/>
              </a:schemeClr>
            </a:solidFill>
            <a:effectLst/>
            <a:latin typeface="+mn-lt"/>
            <a:ea typeface="+mn-ea"/>
            <a:cs typeface="+mn-cs"/>
          </a:endParaRPr>
        </a:p>
      </xdr:txBody>
    </xdr:sp>
    <xdr:clientData/>
  </xdr:twoCellAnchor>
  <xdr:twoCellAnchor editAs="absolute">
    <xdr:from>
      <xdr:col>7</xdr:col>
      <xdr:colOff>133350</xdr:colOff>
      <xdr:row>3</xdr:row>
      <xdr:rowOff>72093</xdr:rowOff>
    </xdr:from>
    <xdr:to>
      <xdr:col>8</xdr:col>
      <xdr:colOff>562575</xdr:colOff>
      <xdr:row>5</xdr:row>
      <xdr:rowOff>114693</xdr:rowOff>
    </xdr:to>
    <xdr:sp macro="" textlink="TC_TK!O6">
      <xdr:nvSpPr>
        <xdr:cNvPr id="47" name="TextBox 46">
          <a:extLst>
            <a:ext uri="{FF2B5EF4-FFF2-40B4-BE49-F238E27FC236}">
              <a16:creationId xmlns:a16="http://schemas.microsoft.com/office/drawing/2014/main" id="{E987BADC-25B8-4176-AED6-B9C0027ADEFD}"/>
            </a:ext>
          </a:extLst>
        </xdr:cNvPr>
        <xdr:cNvSpPr txBox="1"/>
      </xdr:nvSpPr>
      <xdr:spPr>
        <a:xfrm>
          <a:off x="4381500" y="872193"/>
          <a:ext cx="1296000"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2CAB4C2F-C9CB-436D-AF9D-52A3ADBEDC9A}" type="TxLink">
            <a:rPr lang="en-US" sz="1600" b="1" i="0" u="none" strike="noStrike">
              <a:solidFill>
                <a:schemeClr val="bg1"/>
              </a:solidFill>
              <a:effectLst/>
              <a:latin typeface="Calibri"/>
              <a:ea typeface="+mn-ea"/>
              <a:cs typeface="Calibri"/>
            </a:rPr>
            <a:pPr algn="r"/>
            <a:t>3,024,000</a:t>
          </a:fld>
          <a:endParaRPr lang="en-US" sz="3200" b="1">
            <a:solidFill>
              <a:schemeClr val="bg1"/>
            </a:solidFill>
            <a:effectLst/>
            <a:ea typeface="+mn-ea"/>
          </a:endParaRPr>
        </a:p>
      </xdr:txBody>
    </xdr:sp>
    <xdr:clientData/>
  </xdr:twoCellAnchor>
  <xdr:twoCellAnchor editAs="absolute">
    <xdr:from>
      <xdr:col>7</xdr:col>
      <xdr:colOff>114300</xdr:colOff>
      <xdr:row>5</xdr:row>
      <xdr:rowOff>114301</xdr:rowOff>
    </xdr:from>
    <xdr:to>
      <xdr:col>9</xdr:col>
      <xdr:colOff>55800</xdr:colOff>
      <xdr:row>5</xdr:row>
      <xdr:rowOff>114301</xdr:rowOff>
    </xdr:to>
    <xdr:cxnSp macro="">
      <xdr:nvCxnSpPr>
        <xdr:cNvPr id="48" name="Straight Connector 47">
          <a:extLst>
            <a:ext uri="{FF2B5EF4-FFF2-40B4-BE49-F238E27FC236}">
              <a16:creationId xmlns:a16="http://schemas.microsoft.com/office/drawing/2014/main" id="{72592089-457A-4237-8BD7-9C5061B6E0F0}"/>
            </a:ext>
          </a:extLst>
        </xdr:cNvPr>
        <xdr:cNvCxnSpPr/>
      </xdr:nvCxnSpPr>
      <xdr:spPr>
        <a:xfrm>
          <a:off x="4362450" y="1447801"/>
          <a:ext cx="1656000" cy="0"/>
        </a:xfrm>
        <a:prstGeom prst="line">
          <a:avLst/>
        </a:prstGeom>
        <a:ln w="9525" cap="flat" cmpd="sng" algn="ctr">
          <a:solidFill>
            <a:schemeClr val="bg2">
              <a:lumMod val="90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editAs="absolute">
    <xdr:from>
      <xdr:col>7</xdr:col>
      <xdr:colOff>447675</xdr:colOff>
      <xdr:row>3</xdr:row>
      <xdr:rowOff>106087</xdr:rowOff>
    </xdr:from>
    <xdr:to>
      <xdr:col>7</xdr:col>
      <xdr:colOff>609600</xdr:colOff>
      <xdr:row>4</xdr:row>
      <xdr:rowOff>1312</xdr:rowOff>
    </xdr:to>
    <xdr:sp macro="" textlink="">
      <xdr:nvSpPr>
        <xdr:cNvPr id="49" name="Oval 48">
          <a:extLst>
            <a:ext uri="{FF2B5EF4-FFF2-40B4-BE49-F238E27FC236}">
              <a16:creationId xmlns:a16="http://schemas.microsoft.com/office/drawing/2014/main" id="{0A759063-D220-43CB-B8DE-2DB490271EED}"/>
            </a:ext>
          </a:extLst>
        </xdr:cNvPr>
        <xdr:cNvSpPr/>
      </xdr:nvSpPr>
      <xdr:spPr>
        <a:xfrm>
          <a:off x="4695825" y="906187"/>
          <a:ext cx="161925" cy="161925"/>
        </a:xfrm>
        <a:prstGeom prst="ellips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mn-lt"/>
          </a:endParaRPr>
        </a:p>
      </xdr:txBody>
    </xdr:sp>
    <xdr:clientData/>
  </xdr:twoCellAnchor>
  <xdr:twoCellAnchor editAs="absolute">
    <xdr:from>
      <xdr:col>7</xdr:col>
      <xdr:colOff>95250</xdr:colOff>
      <xdr:row>4</xdr:row>
      <xdr:rowOff>172762</xdr:rowOff>
    </xdr:from>
    <xdr:to>
      <xdr:col>7</xdr:col>
      <xdr:colOff>203250</xdr:colOff>
      <xdr:row>5</xdr:row>
      <xdr:rowOff>14062</xdr:rowOff>
    </xdr:to>
    <xdr:sp macro="" textlink="">
      <xdr:nvSpPr>
        <xdr:cNvPr id="50" name="Oval 49">
          <a:extLst>
            <a:ext uri="{FF2B5EF4-FFF2-40B4-BE49-F238E27FC236}">
              <a16:creationId xmlns:a16="http://schemas.microsoft.com/office/drawing/2014/main" id="{9D711349-C439-46A0-8D1F-D46E90D5D08E}"/>
            </a:ext>
          </a:extLst>
        </xdr:cNvPr>
        <xdr:cNvSpPr/>
      </xdr:nvSpPr>
      <xdr:spPr>
        <a:xfrm>
          <a:off x="4343400" y="1239562"/>
          <a:ext cx="108000" cy="108000"/>
        </a:xfrm>
        <a:prstGeom prst="ellips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000">
            <a:solidFill>
              <a:schemeClr val="lt1"/>
            </a:solidFill>
            <a:latin typeface="+mn-lt"/>
            <a:ea typeface="+mn-ea"/>
            <a:cs typeface="+mn-cs"/>
          </a:endParaRPr>
        </a:p>
      </xdr:txBody>
    </xdr:sp>
    <xdr:clientData/>
  </xdr:twoCellAnchor>
  <xdr:twoCellAnchor editAs="absolute">
    <xdr:from>
      <xdr:col>8</xdr:col>
      <xdr:colOff>762000</xdr:colOff>
      <xdr:row>3</xdr:row>
      <xdr:rowOff>172762</xdr:rowOff>
    </xdr:from>
    <xdr:to>
      <xdr:col>8</xdr:col>
      <xdr:colOff>844800</xdr:colOff>
      <xdr:row>3</xdr:row>
      <xdr:rowOff>255562</xdr:rowOff>
    </xdr:to>
    <xdr:sp macro="" textlink="">
      <xdr:nvSpPr>
        <xdr:cNvPr id="51" name="Oval 50">
          <a:extLst>
            <a:ext uri="{FF2B5EF4-FFF2-40B4-BE49-F238E27FC236}">
              <a16:creationId xmlns:a16="http://schemas.microsoft.com/office/drawing/2014/main" id="{97BF2DDF-07B7-4A68-A6C3-B59C0DC0D225}"/>
            </a:ext>
          </a:extLst>
        </xdr:cNvPr>
        <xdr:cNvSpPr/>
      </xdr:nvSpPr>
      <xdr:spPr>
        <a:xfrm>
          <a:off x="5876925" y="972862"/>
          <a:ext cx="82800" cy="82800"/>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mn-lt"/>
          </a:endParaRPr>
        </a:p>
      </xdr:txBody>
    </xdr:sp>
    <xdr:clientData/>
  </xdr:twoCellAnchor>
  <xdr:twoCellAnchor editAs="absolute">
    <xdr:from>
      <xdr:col>7</xdr:col>
      <xdr:colOff>552450</xdr:colOff>
      <xdr:row>4</xdr:row>
      <xdr:rowOff>39412</xdr:rowOff>
    </xdr:from>
    <xdr:to>
      <xdr:col>7</xdr:col>
      <xdr:colOff>624450</xdr:colOff>
      <xdr:row>4</xdr:row>
      <xdr:rowOff>111412</xdr:rowOff>
    </xdr:to>
    <xdr:sp macro="" textlink="">
      <xdr:nvSpPr>
        <xdr:cNvPr id="52" name="Oval 51">
          <a:extLst>
            <a:ext uri="{FF2B5EF4-FFF2-40B4-BE49-F238E27FC236}">
              <a16:creationId xmlns:a16="http://schemas.microsoft.com/office/drawing/2014/main" id="{BB8232BE-E3B9-4BF4-9C12-DF46833E1A4A}"/>
            </a:ext>
          </a:extLst>
        </xdr:cNvPr>
        <xdr:cNvSpPr/>
      </xdr:nvSpPr>
      <xdr:spPr>
        <a:xfrm>
          <a:off x="4800600" y="1106212"/>
          <a:ext cx="72000" cy="72000"/>
        </a:xfrm>
        <a:prstGeom prst="ellipse">
          <a:avLst/>
        </a:prstGeom>
        <a:solidFill>
          <a:srgbClr val="FFFFFF">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mn-lt"/>
          </a:endParaRPr>
        </a:p>
      </xdr:txBody>
    </xdr:sp>
    <xdr:clientData/>
  </xdr:twoCellAnchor>
  <xdr:twoCellAnchor editAs="absolute">
    <xdr:from>
      <xdr:col>8</xdr:col>
      <xdr:colOff>219075</xdr:colOff>
      <xdr:row>4</xdr:row>
      <xdr:rowOff>191812</xdr:rowOff>
    </xdr:from>
    <xdr:to>
      <xdr:col>8</xdr:col>
      <xdr:colOff>291075</xdr:colOff>
      <xdr:row>4</xdr:row>
      <xdr:rowOff>263812</xdr:rowOff>
    </xdr:to>
    <xdr:sp macro="" textlink="">
      <xdr:nvSpPr>
        <xdr:cNvPr id="53" name="Oval 52">
          <a:extLst>
            <a:ext uri="{FF2B5EF4-FFF2-40B4-BE49-F238E27FC236}">
              <a16:creationId xmlns:a16="http://schemas.microsoft.com/office/drawing/2014/main" id="{F67BB791-08B1-4F4D-AF81-E70F2349B23A}"/>
            </a:ext>
          </a:extLst>
        </xdr:cNvPr>
        <xdr:cNvSpPr/>
      </xdr:nvSpPr>
      <xdr:spPr>
        <a:xfrm>
          <a:off x="5334000" y="1258612"/>
          <a:ext cx="72000" cy="72000"/>
        </a:xfrm>
        <a:prstGeom prst="ellipse">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000">
            <a:solidFill>
              <a:schemeClr val="lt1"/>
            </a:solidFill>
            <a:latin typeface="+mn-lt"/>
            <a:ea typeface="+mn-ea"/>
            <a:cs typeface="+mn-cs"/>
          </a:endParaRPr>
        </a:p>
      </xdr:txBody>
    </xdr:sp>
    <xdr:clientData/>
  </xdr:twoCellAnchor>
  <xdr:twoCellAnchor editAs="absolute">
    <xdr:from>
      <xdr:col>8</xdr:col>
      <xdr:colOff>352200</xdr:colOff>
      <xdr:row>3</xdr:row>
      <xdr:rowOff>72093</xdr:rowOff>
    </xdr:from>
    <xdr:to>
      <xdr:col>9</xdr:col>
      <xdr:colOff>123600</xdr:colOff>
      <xdr:row>5</xdr:row>
      <xdr:rowOff>114693</xdr:rowOff>
    </xdr:to>
    <xdr:sp macro="" textlink="">
      <xdr:nvSpPr>
        <xdr:cNvPr id="54" name="TextBox 53">
          <a:extLst>
            <a:ext uri="{FF2B5EF4-FFF2-40B4-BE49-F238E27FC236}">
              <a16:creationId xmlns:a16="http://schemas.microsoft.com/office/drawing/2014/main" id="{A36D1E07-8BC1-45E6-BAF9-E3E9B3D14A26}"/>
            </a:ext>
          </a:extLst>
        </xdr:cNvPr>
        <xdr:cNvSpPr txBox="1"/>
      </xdr:nvSpPr>
      <xdr:spPr>
        <a:xfrm>
          <a:off x="5467125" y="872193"/>
          <a:ext cx="619125"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400" b="1" i="0" u="none" strike="noStrike">
              <a:solidFill>
                <a:schemeClr val="bg1"/>
              </a:solidFill>
              <a:effectLst/>
              <a:latin typeface="+mn-lt"/>
              <a:ea typeface="+mn-ea"/>
              <a:cs typeface="Calibri"/>
            </a:rPr>
            <a:t>VNĐ</a:t>
          </a:r>
          <a:endParaRPr lang="en-US" sz="1400" b="1">
            <a:solidFill>
              <a:schemeClr val="bg1"/>
            </a:solidFill>
            <a:effectLst/>
            <a:latin typeface="+mn-lt"/>
            <a:ea typeface="+mn-ea"/>
            <a:cs typeface="+mn-cs"/>
          </a:endParaRPr>
        </a:p>
      </xdr:txBody>
    </xdr:sp>
    <xdr:clientData/>
  </xdr:twoCellAnchor>
  <xdr:twoCellAnchor editAs="absolute">
    <xdr:from>
      <xdr:col>6</xdr:col>
      <xdr:colOff>514350</xdr:colOff>
      <xdr:row>2</xdr:row>
      <xdr:rowOff>80475</xdr:rowOff>
    </xdr:from>
    <xdr:to>
      <xdr:col>7</xdr:col>
      <xdr:colOff>141900</xdr:colOff>
      <xdr:row>2</xdr:row>
      <xdr:rowOff>260475</xdr:rowOff>
    </xdr:to>
    <xdr:pic>
      <xdr:nvPicPr>
        <xdr:cNvPr id="79" name="Graphic 78" descr="Dollar with solid fill">
          <a:extLst>
            <a:ext uri="{FF2B5EF4-FFF2-40B4-BE49-F238E27FC236}">
              <a16:creationId xmlns:a16="http://schemas.microsoft.com/office/drawing/2014/main" id="{810A1F85-A93B-4684-87A6-47A1EF9750E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10050" y="613875"/>
          <a:ext cx="180000" cy="180000"/>
        </a:xfrm>
        <a:prstGeom prst="rect">
          <a:avLst/>
        </a:prstGeom>
      </xdr:spPr>
    </xdr:pic>
    <xdr:clientData/>
  </xdr:twoCellAnchor>
  <xdr:twoCellAnchor editAs="absolute">
    <xdr:from>
      <xdr:col>9</xdr:col>
      <xdr:colOff>428625</xdr:colOff>
      <xdr:row>7</xdr:row>
      <xdr:rowOff>171449</xdr:rowOff>
    </xdr:from>
    <xdr:to>
      <xdr:col>18</xdr:col>
      <xdr:colOff>9526</xdr:colOff>
      <xdr:row>21</xdr:row>
      <xdr:rowOff>71999</xdr:rowOff>
    </xdr:to>
    <xdr:sp macro="" textlink="">
      <xdr:nvSpPr>
        <xdr:cNvPr id="80" name="Rectangle: Rounded Corners 79">
          <a:extLst>
            <a:ext uri="{FF2B5EF4-FFF2-40B4-BE49-F238E27FC236}">
              <a16:creationId xmlns:a16="http://schemas.microsoft.com/office/drawing/2014/main" id="{C811658A-31B0-4B08-8064-73E61A596D62}"/>
            </a:ext>
          </a:extLst>
        </xdr:cNvPr>
        <xdr:cNvSpPr/>
      </xdr:nvSpPr>
      <xdr:spPr>
        <a:xfrm>
          <a:off x="6391275" y="2038349"/>
          <a:ext cx="7343776" cy="4644000"/>
        </a:xfrm>
        <a:prstGeom prst="roundRect">
          <a:avLst>
            <a:gd name="adj" fmla="val 1338"/>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mn-lt"/>
          </a:endParaRPr>
        </a:p>
      </xdr:txBody>
    </xdr:sp>
    <xdr:clientData/>
  </xdr:twoCellAnchor>
  <xdr:twoCellAnchor editAs="absolute">
    <xdr:from>
      <xdr:col>9</xdr:col>
      <xdr:colOff>723900</xdr:colOff>
      <xdr:row>8</xdr:row>
      <xdr:rowOff>48956</xdr:rowOff>
    </xdr:from>
    <xdr:to>
      <xdr:col>13</xdr:col>
      <xdr:colOff>1085850</xdr:colOff>
      <xdr:row>9</xdr:row>
      <xdr:rowOff>142256</xdr:rowOff>
    </xdr:to>
    <xdr:grpSp>
      <xdr:nvGrpSpPr>
        <xdr:cNvPr id="82" name="Group 81">
          <a:extLst>
            <a:ext uri="{FF2B5EF4-FFF2-40B4-BE49-F238E27FC236}">
              <a16:creationId xmlns:a16="http://schemas.microsoft.com/office/drawing/2014/main" id="{345A6782-AEF8-4A0F-8F3C-58897CCC3D8F}"/>
            </a:ext>
          </a:extLst>
        </xdr:cNvPr>
        <xdr:cNvGrpSpPr/>
      </xdr:nvGrpSpPr>
      <xdr:grpSpPr>
        <a:xfrm>
          <a:off x="6842760" y="2182556"/>
          <a:ext cx="3859530" cy="360000"/>
          <a:chOff x="4581525" y="2647951"/>
          <a:chExt cx="3762375" cy="360000"/>
        </a:xfrm>
      </xdr:grpSpPr>
      <xdr:sp macro="" textlink="">
        <xdr:nvSpPr>
          <xdr:cNvPr id="83" name="TextBox 82">
            <a:extLst>
              <a:ext uri="{FF2B5EF4-FFF2-40B4-BE49-F238E27FC236}">
                <a16:creationId xmlns:a16="http://schemas.microsoft.com/office/drawing/2014/main" id="{FEEBC92C-23B6-4529-BD04-5E8F7C044A3F}"/>
              </a:ext>
            </a:extLst>
          </xdr:cNvPr>
          <xdr:cNvSpPr txBox="1"/>
        </xdr:nvSpPr>
        <xdr:spPr>
          <a:xfrm>
            <a:off x="4752975" y="2647951"/>
            <a:ext cx="3590925"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7D8FB3"/>
                </a:solidFill>
                <a:effectLst/>
                <a:latin typeface="+mn-lt"/>
                <a:ea typeface="+mn-ea"/>
                <a:cs typeface="+mn-cs"/>
              </a:rPr>
              <a:t>Biểu</a:t>
            </a:r>
            <a:r>
              <a:rPr lang="en-US" sz="1100" b="1" baseline="0">
                <a:solidFill>
                  <a:srgbClr val="7D8FB3"/>
                </a:solidFill>
                <a:effectLst/>
                <a:latin typeface="+mn-lt"/>
                <a:ea typeface="+mn-ea"/>
                <a:cs typeface="+mn-cs"/>
              </a:rPr>
              <a:t> đồ cột thể hiện khoản chi qua các danh mục</a:t>
            </a:r>
            <a:endParaRPr lang="en-US" sz="1100" b="1">
              <a:solidFill>
                <a:srgbClr val="7D8FB3"/>
              </a:solidFill>
              <a:effectLst/>
              <a:latin typeface="+mn-lt"/>
              <a:ea typeface="+mn-ea"/>
              <a:cs typeface="+mn-cs"/>
            </a:endParaRPr>
          </a:p>
        </xdr:txBody>
      </xdr:sp>
      <xdr:pic>
        <xdr:nvPicPr>
          <xdr:cNvPr id="84" name="Graphic 83" descr="Bar graph with upward trend with solid fill">
            <a:extLst>
              <a:ext uri="{FF2B5EF4-FFF2-40B4-BE49-F238E27FC236}">
                <a16:creationId xmlns:a16="http://schemas.microsoft.com/office/drawing/2014/main" id="{1EC3A05F-62B8-4D2F-B5F1-44AA8C70701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4581525" y="2700901"/>
            <a:ext cx="216000" cy="216000"/>
          </a:xfrm>
          <a:prstGeom prst="rect">
            <a:avLst/>
          </a:prstGeom>
        </xdr:spPr>
      </xdr:pic>
    </xdr:grpSp>
    <xdr:clientData/>
  </xdr:twoCellAnchor>
  <xdr:twoCellAnchor editAs="absolute">
    <xdr:from>
      <xdr:col>6</xdr:col>
      <xdr:colOff>458699</xdr:colOff>
      <xdr:row>7</xdr:row>
      <xdr:rowOff>171450</xdr:rowOff>
    </xdr:from>
    <xdr:to>
      <xdr:col>9</xdr:col>
      <xdr:colOff>285750</xdr:colOff>
      <xdr:row>21</xdr:row>
      <xdr:rowOff>72000</xdr:rowOff>
    </xdr:to>
    <xdr:sp macro="" textlink="">
      <xdr:nvSpPr>
        <xdr:cNvPr id="89" name="Rectangle: Rounded Corners 88">
          <a:extLst>
            <a:ext uri="{FF2B5EF4-FFF2-40B4-BE49-F238E27FC236}">
              <a16:creationId xmlns:a16="http://schemas.microsoft.com/office/drawing/2014/main" id="{C15E98DB-4703-46E6-B9C3-AF369D3E1A0A}"/>
            </a:ext>
          </a:extLst>
        </xdr:cNvPr>
        <xdr:cNvSpPr/>
      </xdr:nvSpPr>
      <xdr:spPr>
        <a:xfrm>
          <a:off x="4154399" y="2038350"/>
          <a:ext cx="2094001" cy="4644000"/>
        </a:xfrm>
        <a:prstGeom prst="roundRect">
          <a:avLst>
            <a:gd name="adj" fmla="val 2588"/>
          </a:avLst>
        </a:prstGeom>
        <a:solidFill>
          <a:srgbClr val="F7F8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mn-lt"/>
          </a:endParaRPr>
        </a:p>
      </xdr:txBody>
    </xdr:sp>
    <xdr:clientData/>
  </xdr:twoCellAnchor>
  <xdr:twoCellAnchor editAs="absolute">
    <xdr:from>
      <xdr:col>7</xdr:col>
      <xdr:colOff>34923</xdr:colOff>
      <xdr:row>8</xdr:row>
      <xdr:rowOff>76763</xdr:rowOff>
    </xdr:from>
    <xdr:to>
      <xdr:col>9</xdr:col>
      <xdr:colOff>920823</xdr:colOff>
      <xdr:row>9</xdr:row>
      <xdr:rowOff>98063</xdr:rowOff>
    </xdr:to>
    <xdr:grpSp>
      <xdr:nvGrpSpPr>
        <xdr:cNvPr id="90" name="Group 89">
          <a:extLst>
            <a:ext uri="{FF2B5EF4-FFF2-40B4-BE49-F238E27FC236}">
              <a16:creationId xmlns:a16="http://schemas.microsoft.com/office/drawing/2014/main" id="{D694C2E4-B04A-49B2-91E1-B375AEA6B7E0}"/>
            </a:ext>
          </a:extLst>
        </xdr:cNvPr>
        <xdr:cNvGrpSpPr/>
      </xdr:nvGrpSpPr>
      <xdr:grpSpPr>
        <a:xfrm>
          <a:off x="4393563" y="2210363"/>
          <a:ext cx="2646120" cy="288000"/>
          <a:chOff x="10706100" y="2447926"/>
          <a:chExt cx="2600400" cy="288000"/>
        </a:xfrm>
      </xdr:grpSpPr>
      <xdr:sp macro="" textlink="">
        <xdr:nvSpPr>
          <xdr:cNvPr id="91" name="TextBox 90">
            <a:extLst>
              <a:ext uri="{FF2B5EF4-FFF2-40B4-BE49-F238E27FC236}">
                <a16:creationId xmlns:a16="http://schemas.microsoft.com/office/drawing/2014/main" id="{B9502481-BF0E-419E-8FC4-8A6998C28FFA}"/>
              </a:ext>
            </a:extLst>
          </xdr:cNvPr>
          <xdr:cNvSpPr txBox="1"/>
        </xdr:nvSpPr>
        <xdr:spPr>
          <a:xfrm>
            <a:off x="10858500" y="2447926"/>
            <a:ext cx="244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7D8FB3"/>
                </a:solidFill>
                <a:effectLst/>
                <a:latin typeface="+mn-lt"/>
                <a:ea typeface="+mn-ea"/>
                <a:cs typeface="+mn-cs"/>
              </a:rPr>
              <a:t>Bảng</a:t>
            </a:r>
            <a:r>
              <a:rPr lang="en-US" sz="1100" b="1" baseline="0">
                <a:solidFill>
                  <a:srgbClr val="7D8FB3"/>
                </a:solidFill>
                <a:effectLst/>
                <a:latin typeface="+mn-lt"/>
                <a:ea typeface="+mn-ea"/>
                <a:cs typeface="+mn-cs"/>
              </a:rPr>
              <a:t> điều khiển </a:t>
            </a:r>
            <a:endParaRPr lang="en-US" sz="1100" b="1">
              <a:solidFill>
                <a:srgbClr val="7D8FB3"/>
              </a:solidFill>
              <a:effectLst/>
              <a:latin typeface="+mn-lt"/>
              <a:ea typeface="+mn-ea"/>
              <a:cs typeface="+mn-cs"/>
            </a:endParaRPr>
          </a:p>
        </xdr:txBody>
      </xdr:sp>
      <xdr:pic>
        <xdr:nvPicPr>
          <xdr:cNvPr id="92" name="Graphic 91" descr="Checklist with solid fill">
            <a:extLst>
              <a:ext uri="{FF2B5EF4-FFF2-40B4-BE49-F238E27FC236}">
                <a16:creationId xmlns:a16="http://schemas.microsoft.com/office/drawing/2014/main" id="{DC8A65F2-405F-4A1D-A4FB-5D32F6116AE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0706100" y="2483926"/>
            <a:ext cx="216000" cy="216000"/>
          </a:xfrm>
          <a:prstGeom prst="rect">
            <a:avLst/>
          </a:prstGeom>
        </xdr:spPr>
      </xdr:pic>
    </xdr:grpSp>
    <xdr:clientData/>
  </xdr:twoCellAnchor>
  <xdr:twoCellAnchor editAs="absolute">
    <xdr:from>
      <xdr:col>7</xdr:col>
      <xdr:colOff>57150</xdr:colOff>
      <xdr:row>10</xdr:row>
      <xdr:rowOff>28575</xdr:rowOff>
    </xdr:from>
    <xdr:to>
      <xdr:col>9</xdr:col>
      <xdr:colOff>142650</xdr:colOff>
      <xdr:row>12</xdr:row>
      <xdr:rowOff>352485</xdr:rowOff>
    </xdr:to>
    <mc:AlternateContent xmlns:mc="http://schemas.openxmlformats.org/markup-compatibility/2006" xmlns:a14="http://schemas.microsoft.com/office/drawing/2010/main">
      <mc:Choice Requires="a14">
        <xdr:graphicFrame macro="">
          <xdr:nvGraphicFramePr>
            <xdr:cNvPr id="93" name="Năm 2">
              <a:extLst>
                <a:ext uri="{FF2B5EF4-FFF2-40B4-BE49-F238E27FC236}">
                  <a16:creationId xmlns:a16="http://schemas.microsoft.com/office/drawing/2014/main" id="{077D7FAC-EF35-45CD-AB85-D586CB42A91B}"/>
                </a:ext>
              </a:extLst>
            </xdr:cNvPr>
            <xdr:cNvGraphicFramePr/>
          </xdr:nvGraphicFramePr>
          <xdr:xfrm>
            <a:off x="0" y="0"/>
            <a:ext cx="0" cy="0"/>
          </xdr:xfrm>
          <a:graphic>
            <a:graphicData uri="http://schemas.microsoft.com/office/drawing/2010/slicer">
              <sle:slicer xmlns:sle="http://schemas.microsoft.com/office/drawing/2010/slicer" name="Năm 2"/>
            </a:graphicData>
          </a:graphic>
        </xdr:graphicFrame>
      </mc:Choice>
      <mc:Fallback xmlns="">
        <xdr:sp macro="" textlink="">
          <xdr:nvSpPr>
            <xdr:cNvPr id="0" name=""/>
            <xdr:cNvSpPr>
              <a:spLocks noTextEdit="1"/>
            </xdr:cNvSpPr>
          </xdr:nvSpPr>
          <xdr:spPr>
            <a:xfrm>
              <a:off x="4305300" y="2695575"/>
              <a:ext cx="1800000" cy="9525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13</xdr:col>
      <xdr:colOff>599757</xdr:colOff>
      <xdr:row>3</xdr:row>
      <xdr:rowOff>76198</xdr:rowOff>
    </xdr:from>
    <xdr:to>
      <xdr:col>15</xdr:col>
      <xdr:colOff>123282</xdr:colOff>
      <xdr:row>6</xdr:row>
      <xdr:rowOff>212098</xdr:rowOff>
    </xdr:to>
    <xdr:sp macro="" textlink="">
      <xdr:nvSpPr>
        <xdr:cNvPr id="100" name="Rectangle: Rounded Corners 99">
          <a:extLst>
            <a:ext uri="{FF2B5EF4-FFF2-40B4-BE49-F238E27FC236}">
              <a16:creationId xmlns:a16="http://schemas.microsoft.com/office/drawing/2014/main" id="{596F9A2E-A94C-4229-B92E-42F88E32F175}"/>
            </a:ext>
          </a:extLst>
        </xdr:cNvPr>
        <xdr:cNvSpPr/>
      </xdr:nvSpPr>
      <xdr:spPr>
        <a:xfrm>
          <a:off x="9962832" y="876298"/>
          <a:ext cx="1800000" cy="936000"/>
        </a:xfrm>
        <a:prstGeom prst="roundRect">
          <a:avLst>
            <a:gd name="adj" fmla="val 6209"/>
          </a:avLst>
        </a:prstGeom>
        <a:gradFill>
          <a:gsLst>
            <a:gs pos="0">
              <a:srgbClr val="FE44A1"/>
            </a:gs>
            <a:gs pos="100000">
              <a:srgbClr val="FF99BD"/>
            </a:gs>
          </a:gsLst>
          <a:lin ang="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13</xdr:col>
      <xdr:colOff>599757</xdr:colOff>
      <xdr:row>5</xdr:row>
      <xdr:rowOff>165131</xdr:rowOff>
    </xdr:from>
    <xdr:to>
      <xdr:col>14</xdr:col>
      <xdr:colOff>485457</xdr:colOff>
      <xdr:row>6</xdr:row>
      <xdr:rowOff>155606</xdr:rowOff>
    </xdr:to>
    <xdr:sp macro="" textlink="">
      <xdr:nvSpPr>
        <xdr:cNvPr id="101" name="TextBox 100">
          <a:extLst>
            <a:ext uri="{FF2B5EF4-FFF2-40B4-BE49-F238E27FC236}">
              <a16:creationId xmlns:a16="http://schemas.microsoft.com/office/drawing/2014/main" id="{66517DC6-0EC8-402B-827B-FB704B7E3B7D}"/>
            </a:ext>
          </a:extLst>
        </xdr:cNvPr>
        <xdr:cNvSpPr txBox="1"/>
      </xdr:nvSpPr>
      <xdr:spPr>
        <a:xfrm>
          <a:off x="9962832" y="1498631"/>
          <a:ext cx="14668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a:solidFill>
                <a:schemeClr val="bg1"/>
              </a:solidFill>
            </a:rPr>
            <a:t>Tổng</a:t>
          </a:r>
          <a:r>
            <a:rPr lang="en-US" sz="1050" baseline="0">
              <a:solidFill>
                <a:schemeClr val="bg1"/>
              </a:solidFill>
            </a:rPr>
            <a:t> tiền ví Love</a:t>
          </a:r>
          <a:endParaRPr lang="en-US" sz="1050">
            <a:solidFill>
              <a:schemeClr val="bg1"/>
            </a:solidFill>
          </a:endParaRPr>
        </a:p>
      </xdr:txBody>
    </xdr:sp>
    <xdr:clientData/>
  </xdr:twoCellAnchor>
  <xdr:twoCellAnchor editAs="absolute">
    <xdr:from>
      <xdr:col>13</xdr:col>
      <xdr:colOff>1371283</xdr:colOff>
      <xdr:row>3</xdr:row>
      <xdr:rowOff>200023</xdr:rowOff>
    </xdr:from>
    <xdr:to>
      <xdr:col>14</xdr:col>
      <xdr:colOff>28258</xdr:colOff>
      <xdr:row>4</xdr:row>
      <xdr:rowOff>171448</xdr:rowOff>
    </xdr:to>
    <xdr:sp macro="" textlink="">
      <xdr:nvSpPr>
        <xdr:cNvPr id="116" name="Star: 5 Points 115">
          <a:extLst>
            <a:ext uri="{FF2B5EF4-FFF2-40B4-BE49-F238E27FC236}">
              <a16:creationId xmlns:a16="http://schemas.microsoft.com/office/drawing/2014/main" id="{50A7C646-BD58-4EA3-92F4-73AB70A219A3}"/>
            </a:ext>
          </a:extLst>
        </xdr:cNvPr>
        <xdr:cNvSpPr/>
      </xdr:nvSpPr>
      <xdr:spPr>
        <a:xfrm>
          <a:off x="10734358" y="1000123"/>
          <a:ext cx="238125" cy="238125"/>
        </a:xfrm>
        <a:prstGeom prst="star5">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absolute">
    <xdr:from>
      <xdr:col>14</xdr:col>
      <xdr:colOff>380683</xdr:colOff>
      <xdr:row>3</xdr:row>
      <xdr:rowOff>114298</xdr:rowOff>
    </xdr:from>
    <xdr:to>
      <xdr:col>15</xdr:col>
      <xdr:colOff>18733</xdr:colOff>
      <xdr:row>4</xdr:row>
      <xdr:rowOff>180973</xdr:rowOff>
    </xdr:to>
    <xdr:sp macro="" textlink="">
      <xdr:nvSpPr>
        <xdr:cNvPr id="117" name="Star: 5 Points 116">
          <a:extLst>
            <a:ext uri="{FF2B5EF4-FFF2-40B4-BE49-F238E27FC236}">
              <a16:creationId xmlns:a16="http://schemas.microsoft.com/office/drawing/2014/main" id="{D18C6A71-32E4-4C2D-9F97-1D459F67C8A1}"/>
            </a:ext>
          </a:extLst>
        </xdr:cNvPr>
        <xdr:cNvSpPr/>
      </xdr:nvSpPr>
      <xdr:spPr>
        <a:xfrm>
          <a:off x="11324908" y="914398"/>
          <a:ext cx="333375" cy="333375"/>
        </a:xfrm>
        <a:prstGeom prst="star5">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absolute">
    <xdr:from>
      <xdr:col>14</xdr:col>
      <xdr:colOff>494983</xdr:colOff>
      <xdr:row>5</xdr:row>
      <xdr:rowOff>142873</xdr:rowOff>
    </xdr:from>
    <xdr:to>
      <xdr:col>15</xdr:col>
      <xdr:colOff>47308</xdr:colOff>
      <xdr:row>6</xdr:row>
      <xdr:rowOff>123823</xdr:rowOff>
    </xdr:to>
    <xdr:sp macro="" textlink="">
      <xdr:nvSpPr>
        <xdr:cNvPr id="118" name="Star: 5 Points 117">
          <a:extLst>
            <a:ext uri="{FF2B5EF4-FFF2-40B4-BE49-F238E27FC236}">
              <a16:creationId xmlns:a16="http://schemas.microsoft.com/office/drawing/2014/main" id="{4F906841-4B53-446E-91D9-057190B7A3B2}"/>
            </a:ext>
          </a:extLst>
        </xdr:cNvPr>
        <xdr:cNvSpPr/>
      </xdr:nvSpPr>
      <xdr:spPr>
        <a:xfrm>
          <a:off x="11439208" y="1476373"/>
          <a:ext cx="247650" cy="247650"/>
        </a:xfrm>
        <a:prstGeom prst="star5">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absolute">
    <xdr:from>
      <xdr:col>14</xdr:col>
      <xdr:colOff>133033</xdr:colOff>
      <xdr:row>4</xdr:row>
      <xdr:rowOff>200023</xdr:rowOff>
    </xdr:from>
    <xdr:to>
      <xdr:col>14</xdr:col>
      <xdr:colOff>304483</xdr:colOff>
      <xdr:row>5</xdr:row>
      <xdr:rowOff>104773</xdr:rowOff>
    </xdr:to>
    <xdr:sp macro="" textlink="">
      <xdr:nvSpPr>
        <xdr:cNvPr id="119" name="Star: 5 Points 118">
          <a:extLst>
            <a:ext uri="{FF2B5EF4-FFF2-40B4-BE49-F238E27FC236}">
              <a16:creationId xmlns:a16="http://schemas.microsoft.com/office/drawing/2014/main" id="{A1445D2E-BA16-4424-AF6A-2F90F239D538}"/>
            </a:ext>
          </a:extLst>
        </xdr:cNvPr>
        <xdr:cNvSpPr/>
      </xdr:nvSpPr>
      <xdr:spPr>
        <a:xfrm>
          <a:off x="11077258" y="1266823"/>
          <a:ext cx="171450" cy="171450"/>
        </a:xfrm>
        <a:prstGeom prst="star5">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absolute">
    <xdr:from>
      <xdr:col>13</xdr:col>
      <xdr:colOff>675957</xdr:colOff>
      <xdr:row>5</xdr:row>
      <xdr:rowOff>114301</xdr:rowOff>
    </xdr:from>
    <xdr:to>
      <xdr:col>15</xdr:col>
      <xdr:colOff>55482</xdr:colOff>
      <xdr:row>5</xdr:row>
      <xdr:rowOff>114301</xdr:rowOff>
    </xdr:to>
    <xdr:cxnSp macro="">
      <xdr:nvCxnSpPr>
        <xdr:cNvPr id="125" name="Straight Connector 124">
          <a:extLst>
            <a:ext uri="{FF2B5EF4-FFF2-40B4-BE49-F238E27FC236}">
              <a16:creationId xmlns:a16="http://schemas.microsoft.com/office/drawing/2014/main" id="{87D2C992-99BE-4A54-9B12-ACE2B0F0E61B}"/>
            </a:ext>
          </a:extLst>
        </xdr:cNvPr>
        <xdr:cNvCxnSpPr/>
      </xdr:nvCxnSpPr>
      <xdr:spPr>
        <a:xfrm>
          <a:off x="10039032" y="1447801"/>
          <a:ext cx="1656000" cy="0"/>
        </a:xfrm>
        <a:prstGeom prst="line">
          <a:avLst/>
        </a:prstGeom>
        <a:ln w="9525" cap="flat" cmpd="sng" algn="ctr">
          <a:solidFill>
            <a:schemeClr val="bg2">
              <a:lumMod val="90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editAs="absolute">
    <xdr:from>
      <xdr:col>14</xdr:col>
      <xdr:colOff>386607</xdr:colOff>
      <xdr:row>5</xdr:row>
      <xdr:rowOff>46798</xdr:rowOff>
    </xdr:from>
    <xdr:to>
      <xdr:col>15</xdr:col>
      <xdr:colOff>123282</xdr:colOff>
      <xdr:row>6</xdr:row>
      <xdr:rowOff>212098</xdr:rowOff>
    </xdr:to>
    <xdr:sp macro="" textlink="">
      <xdr:nvSpPr>
        <xdr:cNvPr id="126" name="TextBox 125">
          <a:extLst>
            <a:ext uri="{FF2B5EF4-FFF2-40B4-BE49-F238E27FC236}">
              <a16:creationId xmlns:a16="http://schemas.microsoft.com/office/drawing/2014/main" id="{1A48ECA0-A7FB-4E43-B09C-5760084EDC07}"/>
            </a:ext>
          </a:extLst>
        </xdr:cNvPr>
        <xdr:cNvSpPr txBox="1"/>
      </xdr:nvSpPr>
      <xdr:spPr>
        <a:xfrm>
          <a:off x="11330832" y="1380298"/>
          <a:ext cx="432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bg1">
                  <a:lumMod val="95000"/>
                </a:schemeClr>
              </a:solidFill>
              <a:latin typeface="StarsStripes" panose="00000400000000000000" pitchFamily="2" charset="0"/>
            </a:rPr>
            <a:t>Y</a:t>
          </a:r>
        </a:p>
      </xdr:txBody>
    </xdr:sp>
    <xdr:clientData/>
  </xdr:twoCellAnchor>
  <xdr:twoCellAnchor editAs="absolute">
    <xdr:from>
      <xdr:col>15</xdr:col>
      <xdr:colOff>228600</xdr:colOff>
      <xdr:row>3</xdr:row>
      <xdr:rowOff>57150</xdr:rowOff>
    </xdr:from>
    <xdr:to>
      <xdr:col>17</xdr:col>
      <xdr:colOff>637950</xdr:colOff>
      <xdr:row>6</xdr:row>
      <xdr:rowOff>193050</xdr:rowOff>
    </xdr:to>
    <xdr:sp macro="" textlink="">
      <xdr:nvSpPr>
        <xdr:cNvPr id="103" name="Rectangle: Rounded Corners 102">
          <a:extLst>
            <a:ext uri="{FF2B5EF4-FFF2-40B4-BE49-F238E27FC236}">
              <a16:creationId xmlns:a16="http://schemas.microsoft.com/office/drawing/2014/main" id="{67A7709C-A3DC-48B8-ACF9-D0E4AC7901CC}"/>
            </a:ext>
          </a:extLst>
        </xdr:cNvPr>
        <xdr:cNvSpPr/>
      </xdr:nvSpPr>
      <xdr:spPr>
        <a:xfrm>
          <a:off x="11868150" y="857250"/>
          <a:ext cx="1800000" cy="936000"/>
        </a:xfrm>
        <a:prstGeom prst="roundRect">
          <a:avLst>
            <a:gd name="adj" fmla="val 6209"/>
          </a:avLst>
        </a:prstGeom>
        <a:gradFill>
          <a:gsLst>
            <a:gs pos="0">
              <a:srgbClr val="7030A0"/>
            </a:gs>
            <a:gs pos="100000">
              <a:srgbClr val="E3A0FE"/>
            </a:gs>
          </a:gsLst>
          <a:lin ang="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15</xdr:col>
      <xdr:colOff>228600</xdr:colOff>
      <xdr:row>5</xdr:row>
      <xdr:rowOff>165131</xdr:rowOff>
    </xdr:from>
    <xdr:to>
      <xdr:col>17</xdr:col>
      <xdr:colOff>457200</xdr:colOff>
      <xdr:row>6</xdr:row>
      <xdr:rowOff>155606</xdr:rowOff>
    </xdr:to>
    <xdr:sp macro="" textlink="">
      <xdr:nvSpPr>
        <xdr:cNvPr id="104" name="TextBox 103">
          <a:extLst>
            <a:ext uri="{FF2B5EF4-FFF2-40B4-BE49-F238E27FC236}">
              <a16:creationId xmlns:a16="http://schemas.microsoft.com/office/drawing/2014/main" id="{63492403-DE16-426F-B0C7-A7EE1BB43576}"/>
            </a:ext>
          </a:extLst>
        </xdr:cNvPr>
        <xdr:cNvSpPr txBox="1"/>
      </xdr:nvSpPr>
      <xdr:spPr>
        <a:xfrm>
          <a:off x="11868150" y="1498631"/>
          <a:ext cx="16192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50">
              <a:solidFill>
                <a:schemeClr val="bg1"/>
              </a:solidFill>
            </a:rPr>
            <a:t>Tổng</a:t>
          </a:r>
          <a:r>
            <a:rPr lang="en-US" sz="1050" baseline="0">
              <a:solidFill>
                <a:schemeClr val="bg1"/>
              </a:solidFill>
            </a:rPr>
            <a:t> tiền ví Đầu tư</a:t>
          </a:r>
          <a:endParaRPr lang="en-US" sz="1050">
            <a:solidFill>
              <a:schemeClr val="bg1"/>
            </a:solidFill>
          </a:endParaRPr>
        </a:p>
      </xdr:txBody>
    </xdr:sp>
    <xdr:clientData/>
  </xdr:twoCellAnchor>
  <xdr:twoCellAnchor editAs="absolute">
    <xdr:from>
      <xdr:col>15</xdr:col>
      <xdr:colOff>361951</xdr:colOff>
      <xdr:row>5</xdr:row>
      <xdr:rowOff>114301</xdr:rowOff>
    </xdr:from>
    <xdr:to>
      <xdr:col>17</xdr:col>
      <xdr:colOff>483301</xdr:colOff>
      <xdr:row>5</xdr:row>
      <xdr:rowOff>114301</xdr:rowOff>
    </xdr:to>
    <xdr:cxnSp macro="">
      <xdr:nvCxnSpPr>
        <xdr:cNvPr id="111" name="Straight Connector 110">
          <a:extLst>
            <a:ext uri="{FF2B5EF4-FFF2-40B4-BE49-F238E27FC236}">
              <a16:creationId xmlns:a16="http://schemas.microsoft.com/office/drawing/2014/main" id="{58422802-E7DB-4C5C-85FF-C8E941F65D3A}"/>
            </a:ext>
          </a:extLst>
        </xdr:cNvPr>
        <xdr:cNvCxnSpPr/>
      </xdr:nvCxnSpPr>
      <xdr:spPr>
        <a:xfrm>
          <a:off x="12001501" y="1447801"/>
          <a:ext cx="1512000" cy="0"/>
        </a:xfrm>
        <a:prstGeom prst="line">
          <a:avLst/>
        </a:prstGeom>
        <a:ln w="9525" cap="flat" cmpd="sng" algn="ctr">
          <a:solidFill>
            <a:schemeClr val="bg1">
              <a:lumMod val="9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editAs="absolute">
    <xdr:from>
      <xdr:col>16</xdr:col>
      <xdr:colOff>561976</xdr:colOff>
      <xdr:row>3</xdr:row>
      <xdr:rowOff>219075</xdr:rowOff>
    </xdr:from>
    <xdr:to>
      <xdr:col>17</xdr:col>
      <xdr:colOff>142876</xdr:colOff>
      <xdr:row>5</xdr:row>
      <xdr:rowOff>0</xdr:rowOff>
    </xdr:to>
    <xdr:sp macro="" textlink="">
      <xdr:nvSpPr>
        <xdr:cNvPr id="113" name="Explosion: 8 Points 112">
          <a:extLst>
            <a:ext uri="{FF2B5EF4-FFF2-40B4-BE49-F238E27FC236}">
              <a16:creationId xmlns:a16="http://schemas.microsoft.com/office/drawing/2014/main" id="{6BFBD503-3B20-446D-AA1B-6121EB312EA4}"/>
            </a:ext>
          </a:extLst>
        </xdr:cNvPr>
        <xdr:cNvSpPr/>
      </xdr:nvSpPr>
      <xdr:spPr>
        <a:xfrm>
          <a:off x="12896851" y="1019175"/>
          <a:ext cx="276225" cy="314325"/>
        </a:xfrm>
        <a:prstGeom prst="irregularSeal1">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absolute">
    <xdr:from>
      <xdr:col>17</xdr:col>
      <xdr:colOff>304801</xdr:colOff>
      <xdr:row>4</xdr:row>
      <xdr:rowOff>114300</xdr:rowOff>
    </xdr:from>
    <xdr:to>
      <xdr:col>17</xdr:col>
      <xdr:colOff>552451</xdr:colOff>
      <xdr:row>5</xdr:row>
      <xdr:rowOff>104775</xdr:rowOff>
    </xdr:to>
    <xdr:sp macro="" textlink="">
      <xdr:nvSpPr>
        <xdr:cNvPr id="114" name="Explosion: 8 Points 113">
          <a:extLst>
            <a:ext uri="{FF2B5EF4-FFF2-40B4-BE49-F238E27FC236}">
              <a16:creationId xmlns:a16="http://schemas.microsoft.com/office/drawing/2014/main" id="{4E48DC7F-54F8-4A4B-9338-9D537C71EA83}"/>
            </a:ext>
          </a:extLst>
        </xdr:cNvPr>
        <xdr:cNvSpPr/>
      </xdr:nvSpPr>
      <xdr:spPr>
        <a:xfrm>
          <a:off x="13335001" y="1181100"/>
          <a:ext cx="247650" cy="257175"/>
        </a:xfrm>
        <a:prstGeom prst="irregularSeal1">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absolute">
    <xdr:from>
      <xdr:col>17</xdr:col>
      <xdr:colOff>333376</xdr:colOff>
      <xdr:row>3</xdr:row>
      <xdr:rowOff>57150</xdr:rowOff>
    </xdr:from>
    <xdr:to>
      <xdr:col>17</xdr:col>
      <xdr:colOff>581026</xdr:colOff>
      <xdr:row>4</xdr:row>
      <xdr:rowOff>47625</xdr:rowOff>
    </xdr:to>
    <xdr:sp macro="" textlink="">
      <xdr:nvSpPr>
        <xdr:cNvPr id="115" name="Explosion: 8 Points 114">
          <a:extLst>
            <a:ext uri="{FF2B5EF4-FFF2-40B4-BE49-F238E27FC236}">
              <a16:creationId xmlns:a16="http://schemas.microsoft.com/office/drawing/2014/main" id="{C0FC03FC-9F92-4A9A-9045-E3A3C2379621}"/>
            </a:ext>
          </a:extLst>
        </xdr:cNvPr>
        <xdr:cNvSpPr/>
      </xdr:nvSpPr>
      <xdr:spPr>
        <a:xfrm>
          <a:off x="13363576" y="857250"/>
          <a:ext cx="247650" cy="257175"/>
        </a:xfrm>
        <a:prstGeom prst="irregularSeal1">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absolute">
    <xdr:from>
      <xdr:col>17</xdr:col>
      <xdr:colOff>205950</xdr:colOff>
      <xdr:row>5</xdr:row>
      <xdr:rowOff>27750</xdr:rowOff>
    </xdr:from>
    <xdr:to>
      <xdr:col>17</xdr:col>
      <xdr:colOff>637950</xdr:colOff>
      <xdr:row>6</xdr:row>
      <xdr:rowOff>193050</xdr:rowOff>
    </xdr:to>
    <xdr:sp macro="" textlink="">
      <xdr:nvSpPr>
        <xdr:cNvPr id="128" name="TextBox 127">
          <a:extLst>
            <a:ext uri="{FF2B5EF4-FFF2-40B4-BE49-F238E27FC236}">
              <a16:creationId xmlns:a16="http://schemas.microsoft.com/office/drawing/2014/main" id="{CBBE4B80-E587-40CB-A8A3-4A794CD14E32}"/>
            </a:ext>
          </a:extLst>
        </xdr:cNvPr>
        <xdr:cNvSpPr txBox="1"/>
      </xdr:nvSpPr>
      <xdr:spPr>
        <a:xfrm>
          <a:off x="13236150" y="1361250"/>
          <a:ext cx="43200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bg1">
                  <a:lumMod val="95000"/>
                </a:schemeClr>
              </a:solidFill>
              <a:latin typeface="StarsStripes" panose="00000400000000000000" pitchFamily="2" charset="0"/>
            </a:rPr>
            <a:t>Đ</a:t>
          </a:r>
        </a:p>
      </xdr:txBody>
    </xdr:sp>
    <xdr:clientData/>
  </xdr:twoCellAnchor>
  <xdr:twoCellAnchor editAs="absolute">
    <xdr:from>
      <xdr:col>13</xdr:col>
      <xdr:colOff>695007</xdr:colOff>
      <xdr:row>3</xdr:row>
      <xdr:rowOff>72093</xdr:rowOff>
    </xdr:from>
    <xdr:to>
      <xdr:col>14</xdr:col>
      <xdr:colOff>409857</xdr:colOff>
      <xdr:row>5</xdr:row>
      <xdr:rowOff>114693</xdr:rowOff>
    </xdr:to>
    <xdr:sp macro="" textlink="TC_TK!O8">
      <xdr:nvSpPr>
        <xdr:cNvPr id="136" name="TextBox 135">
          <a:extLst>
            <a:ext uri="{FF2B5EF4-FFF2-40B4-BE49-F238E27FC236}">
              <a16:creationId xmlns:a16="http://schemas.microsoft.com/office/drawing/2014/main" id="{361D9C45-F535-458E-AE63-3869E4102640}"/>
            </a:ext>
          </a:extLst>
        </xdr:cNvPr>
        <xdr:cNvSpPr txBox="1"/>
      </xdr:nvSpPr>
      <xdr:spPr>
        <a:xfrm>
          <a:off x="10058082" y="872193"/>
          <a:ext cx="1296000"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72A136BF-D0E0-4994-A5FC-0D3A25DD1091}" type="TxLink">
            <a:rPr lang="en-US" sz="1600" b="1" i="0" u="none" strike="noStrike">
              <a:solidFill>
                <a:schemeClr val="bg1"/>
              </a:solidFill>
              <a:effectLst/>
              <a:latin typeface="Calibri"/>
              <a:ea typeface="+mn-ea"/>
              <a:cs typeface="Calibri"/>
            </a:rPr>
            <a:pPr algn="r"/>
            <a:t>2,170,000</a:t>
          </a:fld>
          <a:endParaRPr lang="en-US" sz="3200" b="1">
            <a:solidFill>
              <a:schemeClr val="bg1"/>
            </a:solidFill>
            <a:effectLst/>
            <a:ea typeface="+mn-ea"/>
          </a:endParaRPr>
        </a:p>
      </xdr:txBody>
    </xdr:sp>
    <xdr:clientData/>
  </xdr:twoCellAnchor>
  <xdr:twoCellAnchor editAs="absolute">
    <xdr:from>
      <xdr:col>15</xdr:col>
      <xdr:colOff>323850</xdr:colOff>
      <xdr:row>3</xdr:row>
      <xdr:rowOff>72093</xdr:rowOff>
    </xdr:from>
    <xdr:to>
      <xdr:col>17</xdr:col>
      <xdr:colOff>229200</xdr:colOff>
      <xdr:row>5</xdr:row>
      <xdr:rowOff>114693</xdr:rowOff>
    </xdr:to>
    <xdr:sp macro="" textlink="TC_TK!O5">
      <xdr:nvSpPr>
        <xdr:cNvPr id="137" name="TextBox 136">
          <a:extLst>
            <a:ext uri="{FF2B5EF4-FFF2-40B4-BE49-F238E27FC236}">
              <a16:creationId xmlns:a16="http://schemas.microsoft.com/office/drawing/2014/main" id="{6FFD177A-C223-4F0C-B9EE-BA98C59583C0}"/>
            </a:ext>
          </a:extLst>
        </xdr:cNvPr>
        <xdr:cNvSpPr txBox="1"/>
      </xdr:nvSpPr>
      <xdr:spPr>
        <a:xfrm>
          <a:off x="11963400" y="872193"/>
          <a:ext cx="1296000"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fld id="{3C7B058C-1D2D-4883-B98F-E9DC433CFBD7}" type="TxLink">
            <a:rPr lang="en-US" sz="1600" b="1" i="0" u="none" strike="noStrike">
              <a:solidFill>
                <a:schemeClr val="bg1"/>
              </a:solidFill>
              <a:effectLst/>
              <a:latin typeface="Calibri"/>
              <a:ea typeface="+mn-ea"/>
              <a:cs typeface="Calibri"/>
            </a:rPr>
            <a:pPr algn="r"/>
            <a:t>2,269,489</a:t>
          </a:fld>
          <a:endParaRPr lang="en-US" sz="3200" b="1">
            <a:solidFill>
              <a:schemeClr val="bg1"/>
            </a:solidFill>
            <a:effectLst/>
            <a:ea typeface="+mn-ea"/>
          </a:endParaRPr>
        </a:p>
      </xdr:txBody>
    </xdr:sp>
    <xdr:clientData/>
  </xdr:twoCellAnchor>
  <xdr:twoCellAnchor editAs="absolute">
    <xdr:from>
      <xdr:col>14</xdr:col>
      <xdr:colOff>199482</xdr:colOff>
      <xdr:row>3</xdr:row>
      <xdr:rowOff>72093</xdr:rowOff>
    </xdr:from>
    <xdr:to>
      <xdr:col>15</xdr:col>
      <xdr:colOff>123282</xdr:colOff>
      <xdr:row>5</xdr:row>
      <xdr:rowOff>114693</xdr:rowOff>
    </xdr:to>
    <xdr:sp macro="" textlink="">
      <xdr:nvSpPr>
        <xdr:cNvPr id="138" name="TextBox 137">
          <a:extLst>
            <a:ext uri="{FF2B5EF4-FFF2-40B4-BE49-F238E27FC236}">
              <a16:creationId xmlns:a16="http://schemas.microsoft.com/office/drawing/2014/main" id="{CB5241CF-D0EF-47A6-A469-A0A71D6E6554}"/>
            </a:ext>
          </a:extLst>
        </xdr:cNvPr>
        <xdr:cNvSpPr txBox="1"/>
      </xdr:nvSpPr>
      <xdr:spPr>
        <a:xfrm>
          <a:off x="11143707" y="872193"/>
          <a:ext cx="619125"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400" b="1" i="0" u="none" strike="noStrike">
              <a:solidFill>
                <a:schemeClr val="bg1"/>
              </a:solidFill>
              <a:effectLst/>
              <a:latin typeface="+mn-lt"/>
              <a:ea typeface="+mn-ea"/>
              <a:cs typeface="Calibri"/>
            </a:rPr>
            <a:t>VNĐ</a:t>
          </a:r>
          <a:endParaRPr lang="en-US" sz="1400" b="1">
            <a:solidFill>
              <a:schemeClr val="bg1"/>
            </a:solidFill>
            <a:effectLst/>
            <a:latin typeface="+mn-lt"/>
            <a:ea typeface="+mn-ea"/>
            <a:cs typeface="+mn-cs"/>
          </a:endParaRPr>
        </a:p>
      </xdr:txBody>
    </xdr:sp>
    <xdr:clientData/>
  </xdr:twoCellAnchor>
  <xdr:twoCellAnchor editAs="absolute">
    <xdr:from>
      <xdr:col>17</xdr:col>
      <xdr:colOff>18825</xdr:colOff>
      <xdr:row>3</xdr:row>
      <xdr:rowOff>72093</xdr:rowOff>
    </xdr:from>
    <xdr:to>
      <xdr:col>17</xdr:col>
      <xdr:colOff>637950</xdr:colOff>
      <xdr:row>5</xdr:row>
      <xdr:rowOff>114693</xdr:rowOff>
    </xdr:to>
    <xdr:sp macro="" textlink="">
      <xdr:nvSpPr>
        <xdr:cNvPr id="141" name="TextBox 140">
          <a:extLst>
            <a:ext uri="{FF2B5EF4-FFF2-40B4-BE49-F238E27FC236}">
              <a16:creationId xmlns:a16="http://schemas.microsoft.com/office/drawing/2014/main" id="{2E4BF0B2-67FF-456E-BC14-E58717D1A2E2}"/>
            </a:ext>
          </a:extLst>
        </xdr:cNvPr>
        <xdr:cNvSpPr txBox="1"/>
      </xdr:nvSpPr>
      <xdr:spPr>
        <a:xfrm>
          <a:off x="13049025" y="872193"/>
          <a:ext cx="619125"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400" b="1" i="0" u="none" strike="noStrike">
              <a:solidFill>
                <a:schemeClr val="bg1"/>
              </a:solidFill>
              <a:effectLst/>
              <a:latin typeface="+mn-lt"/>
              <a:ea typeface="+mn-ea"/>
              <a:cs typeface="Calibri"/>
            </a:rPr>
            <a:t>VNĐ</a:t>
          </a:r>
          <a:endParaRPr lang="en-US" sz="1400" b="1">
            <a:solidFill>
              <a:schemeClr val="bg1"/>
            </a:solidFill>
            <a:effectLst/>
            <a:latin typeface="+mn-lt"/>
            <a:ea typeface="+mn-ea"/>
            <a:cs typeface="+mn-cs"/>
          </a:endParaRPr>
        </a:p>
      </xdr:txBody>
    </xdr:sp>
    <xdr:clientData/>
  </xdr:twoCellAnchor>
  <xdr:twoCellAnchor editAs="absolute">
    <xdr:from>
      <xdr:col>9</xdr:col>
      <xdr:colOff>466725</xdr:colOff>
      <xdr:row>9</xdr:row>
      <xdr:rowOff>180974</xdr:rowOff>
    </xdr:from>
    <xdr:to>
      <xdr:col>17</xdr:col>
      <xdr:colOff>590551</xdr:colOff>
      <xdr:row>21</xdr:row>
      <xdr:rowOff>19049</xdr:rowOff>
    </xdr:to>
    <xdr:graphicFrame macro="">
      <xdr:nvGraphicFramePr>
        <xdr:cNvPr id="120" name="Chart 119">
          <a:extLst>
            <a:ext uri="{FF2B5EF4-FFF2-40B4-BE49-F238E27FC236}">
              <a16:creationId xmlns:a16="http://schemas.microsoft.com/office/drawing/2014/main" id="{0C3E760A-AF6D-4AFC-A89C-A617A86745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7</xdr:col>
      <xdr:colOff>57150</xdr:colOff>
      <xdr:row>17</xdr:row>
      <xdr:rowOff>142874</xdr:rowOff>
    </xdr:from>
    <xdr:to>
      <xdr:col>9</xdr:col>
      <xdr:colOff>142650</xdr:colOff>
      <xdr:row>20</xdr:row>
      <xdr:rowOff>209549</xdr:rowOff>
    </xdr:to>
    <mc:AlternateContent xmlns:mc="http://schemas.openxmlformats.org/markup-compatibility/2006" xmlns:a14="http://schemas.microsoft.com/office/drawing/2010/main">
      <mc:Choice Requires="a14">
        <xdr:graphicFrame macro="">
          <xdr:nvGraphicFramePr>
            <xdr:cNvPr id="122" name="QUỸ - VÍ">
              <a:extLst>
                <a:ext uri="{FF2B5EF4-FFF2-40B4-BE49-F238E27FC236}">
                  <a16:creationId xmlns:a16="http://schemas.microsoft.com/office/drawing/2014/main" id="{3B437E76-09C9-47D2-B2E3-8E74079D609D}"/>
                </a:ext>
              </a:extLst>
            </xdr:cNvPr>
            <xdr:cNvGraphicFramePr/>
          </xdr:nvGraphicFramePr>
          <xdr:xfrm>
            <a:off x="0" y="0"/>
            <a:ext cx="0" cy="0"/>
          </xdr:xfrm>
          <a:graphic>
            <a:graphicData uri="http://schemas.microsoft.com/office/drawing/2010/slicer">
              <sle:slicer xmlns:sle="http://schemas.microsoft.com/office/drawing/2010/slicer" name="QUỸ - VÍ"/>
            </a:graphicData>
          </a:graphic>
        </xdr:graphicFrame>
      </mc:Choice>
      <mc:Fallback xmlns="">
        <xdr:sp macro="" textlink="">
          <xdr:nvSpPr>
            <xdr:cNvPr id="0" name=""/>
            <xdr:cNvSpPr>
              <a:spLocks noTextEdit="1"/>
            </xdr:cNvSpPr>
          </xdr:nvSpPr>
          <xdr:spPr>
            <a:xfrm>
              <a:off x="4305300" y="5343524"/>
              <a:ext cx="1800000" cy="12096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57150</xdr:colOff>
      <xdr:row>13</xdr:row>
      <xdr:rowOff>83432</xdr:rowOff>
    </xdr:from>
    <xdr:to>
      <xdr:col>9</xdr:col>
      <xdr:colOff>142650</xdr:colOff>
      <xdr:row>17</xdr:row>
      <xdr:rowOff>30926</xdr:rowOff>
    </xdr:to>
    <mc:AlternateContent xmlns:mc="http://schemas.openxmlformats.org/markup-compatibility/2006" xmlns:a14="http://schemas.microsoft.com/office/drawing/2010/main">
      <mc:Choice Requires="a14">
        <xdr:graphicFrame macro="">
          <xdr:nvGraphicFramePr>
            <xdr:cNvPr id="123" name="Tháng">
              <a:extLst>
                <a:ext uri="{FF2B5EF4-FFF2-40B4-BE49-F238E27FC236}">
                  <a16:creationId xmlns:a16="http://schemas.microsoft.com/office/drawing/2014/main" id="{EC018EE3-FE4F-4F84-975F-46E864F9D21B}"/>
                </a:ext>
              </a:extLst>
            </xdr:cNvPr>
            <xdr:cNvGraphicFramePr/>
          </xdr:nvGraphicFramePr>
          <xdr:xfrm>
            <a:off x="0" y="0"/>
            <a:ext cx="0" cy="0"/>
          </xdr:xfrm>
          <a:graphic>
            <a:graphicData uri="http://schemas.microsoft.com/office/drawing/2010/slicer">
              <sle:slicer xmlns:sle="http://schemas.microsoft.com/office/drawing/2010/slicer" name="Tháng"/>
            </a:graphicData>
          </a:graphic>
        </xdr:graphicFrame>
      </mc:Choice>
      <mc:Fallback xmlns="">
        <xdr:sp macro="" textlink="">
          <xdr:nvSpPr>
            <xdr:cNvPr id="0" name=""/>
            <xdr:cNvSpPr>
              <a:spLocks noTextEdit="1"/>
            </xdr:cNvSpPr>
          </xdr:nvSpPr>
          <xdr:spPr>
            <a:xfrm>
              <a:off x="4305300" y="3760082"/>
              <a:ext cx="1800000" cy="147149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14571</xdr:colOff>
      <xdr:row>6</xdr:row>
      <xdr:rowOff>68825</xdr:rowOff>
    </xdr:from>
    <xdr:to>
      <xdr:col>6</xdr:col>
      <xdr:colOff>258337</xdr:colOff>
      <xdr:row>7</xdr:row>
      <xdr:rowOff>90125</xdr:rowOff>
    </xdr:to>
    <xdr:grpSp>
      <xdr:nvGrpSpPr>
        <xdr:cNvPr id="43" name="Group 42">
          <a:hlinkClick xmlns:r="http://schemas.openxmlformats.org/officeDocument/2006/relationships" r:id="rId12"/>
          <a:extLst>
            <a:ext uri="{FF2B5EF4-FFF2-40B4-BE49-F238E27FC236}">
              <a16:creationId xmlns:a16="http://schemas.microsoft.com/office/drawing/2014/main" id="{2B7447AE-A219-4026-BD79-E3FBB81DEF0E}"/>
            </a:ext>
          </a:extLst>
        </xdr:cNvPr>
        <xdr:cNvGrpSpPr/>
      </xdr:nvGrpSpPr>
      <xdr:grpSpPr>
        <a:xfrm>
          <a:off x="2552031" y="1669025"/>
          <a:ext cx="1493446" cy="288000"/>
          <a:chOff x="471771" y="2443725"/>
          <a:chExt cx="1462966" cy="288000"/>
        </a:xfrm>
      </xdr:grpSpPr>
      <xdr:sp macro="" textlink="">
        <xdr:nvSpPr>
          <xdr:cNvPr id="132" name="Rectangle: Rounded Corners 131">
            <a:extLst>
              <a:ext uri="{FF2B5EF4-FFF2-40B4-BE49-F238E27FC236}">
                <a16:creationId xmlns:a16="http://schemas.microsoft.com/office/drawing/2014/main" id="{80B2F4D4-EBB7-4678-9CC1-49F3213801A0}"/>
              </a:ext>
            </a:extLst>
          </xdr:cNvPr>
          <xdr:cNvSpPr/>
        </xdr:nvSpPr>
        <xdr:spPr>
          <a:xfrm>
            <a:off x="471771" y="2443725"/>
            <a:ext cx="1368000" cy="2880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nvGrpSpPr>
          <xdr:cNvPr id="133" name="Group 132">
            <a:extLst>
              <a:ext uri="{FF2B5EF4-FFF2-40B4-BE49-F238E27FC236}">
                <a16:creationId xmlns:a16="http://schemas.microsoft.com/office/drawing/2014/main" id="{70F42DB0-44AE-4037-B132-D3F03582A65D}"/>
              </a:ext>
            </a:extLst>
          </xdr:cNvPr>
          <xdr:cNvGrpSpPr/>
        </xdr:nvGrpSpPr>
        <xdr:grpSpPr>
          <a:xfrm>
            <a:off x="566737" y="2479725"/>
            <a:ext cx="1368000" cy="216000"/>
            <a:chOff x="990600" y="2182312"/>
            <a:chExt cx="1254267" cy="216000"/>
          </a:xfrm>
        </xdr:grpSpPr>
        <xdr:sp macro="" textlink="">
          <xdr:nvSpPr>
            <xdr:cNvPr id="134" name="TextBox 133">
              <a:extLst>
                <a:ext uri="{FF2B5EF4-FFF2-40B4-BE49-F238E27FC236}">
                  <a16:creationId xmlns:a16="http://schemas.microsoft.com/office/drawing/2014/main" id="{C7C01313-1597-4BBA-9172-1874506ACB4D}"/>
                </a:ext>
              </a:extLst>
            </xdr:cNvPr>
            <xdr:cNvSpPr txBox="1"/>
          </xdr:nvSpPr>
          <xdr:spPr>
            <a:xfrm>
              <a:off x="1092867" y="2182312"/>
              <a:ext cx="115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l"/>
              <a:r>
                <a:rPr lang="en-US" sz="1100">
                  <a:solidFill>
                    <a:schemeClr val="bg1"/>
                  </a:solidFill>
                  <a:latin typeface="+mn-lt"/>
                  <a:ea typeface="+mn-ea"/>
                  <a:cs typeface="+mn-cs"/>
                </a:rPr>
                <a:t>Thêm khoản chi</a:t>
              </a:r>
            </a:p>
          </xdr:txBody>
        </xdr:sp>
        <xdr:pic>
          <xdr:nvPicPr>
            <xdr:cNvPr id="135" name="Graphic 134" descr="Document with solid fill">
              <a:extLst>
                <a:ext uri="{FF2B5EF4-FFF2-40B4-BE49-F238E27FC236}">
                  <a16:creationId xmlns:a16="http://schemas.microsoft.com/office/drawing/2014/main" id="{CC51C9F8-D44B-4B46-BF0E-122EC62E155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990600" y="2218312"/>
              <a:ext cx="143175" cy="144000"/>
            </a:xfrm>
            <a:prstGeom prst="rect">
              <a:avLst/>
            </a:prstGeom>
          </xdr:spPr>
        </xdr:pic>
      </xdr:grpSp>
    </xdr:grpSp>
    <xdr:clientData/>
  </xdr:twoCellAnchor>
  <xdr:twoCellAnchor editAs="absolute">
    <xdr:from>
      <xdr:col>4</xdr:col>
      <xdr:colOff>14571</xdr:colOff>
      <xdr:row>4</xdr:row>
      <xdr:rowOff>186300</xdr:rowOff>
    </xdr:from>
    <xdr:to>
      <xdr:col>6</xdr:col>
      <xdr:colOff>163371</xdr:colOff>
      <xdr:row>5</xdr:row>
      <xdr:rowOff>207600</xdr:rowOff>
    </xdr:to>
    <xdr:grpSp>
      <xdr:nvGrpSpPr>
        <xdr:cNvPr id="42" name="Group 41">
          <a:hlinkClick xmlns:r="http://schemas.openxmlformats.org/officeDocument/2006/relationships" r:id="rId15"/>
          <a:extLst>
            <a:ext uri="{FF2B5EF4-FFF2-40B4-BE49-F238E27FC236}">
              <a16:creationId xmlns:a16="http://schemas.microsoft.com/office/drawing/2014/main" id="{BCADFB25-AA58-444C-B581-A7CDCA238018}"/>
            </a:ext>
          </a:extLst>
        </xdr:cNvPr>
        <xdr:cNvGrpSpPr/>
      </xdr:nvGrpSpPr>
      <xdr:grpSpPr>
        <a:xfrm>
          <a:off x="2552031" y="1253100"/>
          <a:ext cx="1398480" cy="288000"/>
          <a:chOff x="457200" y="1996050"/>
          <a:chExt cx="1368000" cy="288000"/>
        </a:xfrm>
      </xdr:grpSpPr>
      <xdr:sp macro="" textlink="">
        <xdr:nvSpPr>
          <xdr:cNvPr id="140" name="Rectangle: Rounded Corners 139">
            <a:extLst>
              <a:ext uri="{FF2B5EF4-FFF2-40B4-BE49-F238E27FC236}">
                <a16:creationId xmlns:a16="http://schemas.microsoft.com/office/drawing/2014/main" id="{13088558-794D-4904-88B8-FFAE3FAEF4F2}"/>
              </a:ext>
            </a:extLst>
          </xdr:cNvPr>
          <xdr:cNvSpPr/>
        </xdr:nvSpPr>
        <xdr:spPr>
          <a:xfrm>
            <a:off x="457200" y="1996050"/>
            <a:ext cx="1368000" cy="2880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42" name="Group 141">
            <a:extLst>
              <a:ext uri="{FF2B5EF4-FFF2-40B4-BE49-F238E27FC236}">
                <a16:creationId xmlns:a16="http://schemas.microsoft.com/office/drawing/2014/main" id="{1D1BDA6D-FED6-45E4-80EC-4917038C1171}"/>
              </a:ext>
            </a:extLst>
          </xdr:cNvPr>
          <xdr:cNvGrpSpPr/>
        </xdr:nvGrpSpPr>
        <xdr:grpSpPr>
          <a:xfrm>
            <a:off x="552450" y="2032050"/>
            <a:ext cx="1255092" cy="216000"/>
            <a:chOff x="7333317" y="2982653"/>
            <a:chExt cx="1255092" cy="216000"/>
          </a:xfrm>
        </xdr:grpSpPr>
        <xdr:sp macro="" textlink="">
          <xdr:nvSpPr>
            <xdr:cNvPr id="143" name="TextBox 142">
              <a:extLst>
                <a:ext uri="{FF2B5EF4-FFF2-40B4-BE49-F238E27FC236}">
                  <a16:creationId xmlns:a16="http://schemas.microsoft.com/office/drawing/2014/main" id="{0288696A-C881-47DB-87E1-815ABA10237B}"/>
                </a:ext>
              </a:extLst>
            </xdr:cNvPr>
            <xdr:cNvSpPr txBox="1"/>
          </xdr:nvSpPr>
          <xdr:spPr>
            <a:xfrm>
              <a:off x="7436409" y="2982653"/>
              <a:ext cx="115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solidFill>
                    <a:schemeClr val="bg1"/>
                  </a:solidFill>
                  <a:latin typeface="+mn-lt"/>
                </a:rPr>
                <a:t>Thêm</a:t>
              </a:r>
              <a:r>
                <a:rPr lang="en-US" sz="1100" baseline="0">
                  <a:solidFill>
                    <a:schemeClr val="bg1"/>
                  </a:solidFill>
                  <a:latin typeface="+mn-lt"/>
                </a:rPr>
                <a:t> khoản thu</a:t>
              </a:r>
              <a:endParaRPr lang="en-US" sz="1100">
                <a:solidFill>
                  <a:schemeClr val="bg1"/>
                </a:solidFill>
                <a:latin typeface="+mn-lt"/>
              </a:endParaRPr>
            </a:p>
          </xdr:txBody>
        </xdr:sp>
        <xdr:pic>
          <xdr:nvPicPr>
            <xdr:cNvPr id="144" name="Graphic 143" descr="Clipboard with solid fill">
              <a:extLst>
                <a:ext uri="{FF2B5EF4-FFF2-40B4-BE49-F238E27FC236}">
                  <a16:creationId xmlns:a16="http://schemas.microsoft.com/office/drawing/2014/main" id="{3DABB6C3-C55B-41C3-9C8E-D978B84695B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7333317" y="3018653"/>
              <a:ext cx="144000" cy="144000"/>
            </a:xfrm>
            <a:prstGeom prst="rect">
              <a:avLst/>
            </a:prstGeom>
          </xdr:spPr>
        </xdr:pic>
      </xdr:grpSp>
    </xdr:grpSp>
    <xdr:clientData/>
  </xdr:twoCellAnchor>
  <xdr:twoCellAnchor editAs="absolute">
    <xdr:from>
      <xdr:col>4</xdr:col>
      <xdr:colOff>14571</xdr:colOff>
      <xdr:row>7</xdr:row>
      <xdr:rowOff>218050</xdr:rowOff>
    </xdr:from>
    <xdr:to>
      <xdr:col>6</xdr:col>
      <xdr:colOff>163371</xdr:colOff>
      <xdr:row>8</xdr:row>
      <xdr:rowOff>239350</xdr:rowOff>
    </xdr:to>
    <xdr:grpSp>
      <xdr:nvGrpSpPr>
        <xdr:cNvPr id="55" name="Group 54">
          <a:hlinkClick xmlns:r="http://schemas.openxmlformats.org/officeDocument/2006/relationships" r:id="rId18"/>
          <a:extLst>
            <a:ext uri="{FF2B5EF4-FFF2-40B4-BE49-F238E27FC236}">
              <a16:creationId xmlns:a16="http://schemas.microsoft.com/office/drawing/2014/main" id="{BBB23328-32F3-49C9-B4BA-87F30A232A35}"/>
            </a:ext>
          </a:extLst>
        </xdr:cNvPr>
        <xdr:cNvGrpSpPr/>
      </xdr:nvGrpSpPr>
      <xdr:grpSpPr>
        <a:xfrm>
          <a:off x="2552031" y="2084950"/>
          <a:ext cx="1398480" cy="288000"/>
          <a:chOff x="466258" y="2843775"/>
          <a:chExt cx="1368000" cy="288000"/>
        </a:xfrm>
      </xdr:grpSpPr>
      <xdr:sp macro="" textlink="">
        <xdr:nvSpPr>
          <xdr:cNvPr id="146" name="Rectangle: Rounded Corners 145">
            <a:extLst>
              <a:ext uri="{FF2B5EF4-FFF2-40B4-BE49-F238E27FC236}">
                <a16:creationId xmlns:a16="http://schemas.microsoft.com/office/drawing/2014/main" id="{36714805-E4B8-437A-A270-4F2C54DBC44B}"/>
              </a:ext>
            </a:extLst>
          </xdr:cNvPr>
          <xdr:cNvSpPr/>
        </xdr:nvSpPr>
        <xdr:spPr>
          <a:xfrm>
            <a:off x="466258" y="2843775"/>
            <a:ext cx="1368000" cy="2880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nvGrpSpPr>
          <xdr:cNvPr id="147" name="Group 146">
            <a:extLst>
              <a:ext uri="{FF2B5EF4-FFF2-40B4-BE49-F238E27FC236}">
                <a16:creationId xmlns:a16="http://schemas.microsoft.com/office/drawing/2014/main" id="{299C59A2-5B6A-4114-AE7A-9A6FFCE35B37}"/>
              </a:ext>
            </a:extLst>
          </xdr:cNvPr>
          <xdr:cNvGrpSpPr/>
        </xdr:nvGrpSpPr>
        <xdr:grpSpPr>
          <a:xfrm>
            <a:off x="555562" y="2879775"/>
            <a:ext cx="1075092" cy="216000"/>
            <a:chOff x="694392" y="5070230"/>
            <a:chExt cx="1075092" cy="216000"/>
          </a:xfrm>
        </xdr:grpSpPr>
        <xdr:sp macro="" textlink="">
          <xdr:nvSpPr>
            <xdr:cNvPr id="148" name="TextBox 147">
              <a:extLst>
                <a:ext uri="{FF2B5EF4-FFF2-40B4-BE49-F238E27FC236}">
                  <a16:creationId xmlns:a16="http://schemas.microsoft.com/office/drawing/2014/main" id="{639F0B3D-6E90-4002-9686-EBBB19D12D8E}"/>
                </a:ext>
              </a:extLst>
            </xdr:cNvPr>
            <xdr:cNvSpPr txBox="1"/>
          </xdr:nvSpPr>
          <xdr:spPr>
            <a:xfrm>
              <a:off x="797484" y="5070230"/>
              <a:ext cx="97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l"/>
              <a:r>
                <a:rPr lang="en-US" sz="1100">
                  <a:solidFill>
                    <a:schemeClr val="bg1"/>
                  </a:solidFill>
                  <a:latin typeface="+mn-lt"/>
                  <a:ea typeface="+mn-ea"/>
                  <a:cs typeface="+mn-cs"/>
                </a:rPr>
                <a:t>Tài khoản - Ví</a:t>
              </a:r>
            </a:p>
          </xdr:txBody>
        </xdr:sp>
        <xdr:pic>
          <xdr:nvPicPr>
            <xdr:cNvPr id="149" name="Graphic 148" descr="Newspaper with solid fill">
              <a:extLst>
                <a:ext uri="{FF2B5EF4-FFF2-40B4-BE49-F238E27FC236}">
                  <a16:creationId xmlns:a16="http://schemas.microsoft.com/office/drawing/2014/main" id="{34C2B7D3-7B7B-467A-8CE0-58865FB88F9E}"/>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694392" y="5106230"/>
              <a:ext cx="144000" cy="144000"/>
            </a:xfrm>
            <a:prstGeom prst="rect">
              <a:avLst/>
            </a:prstGeom>
          </xdr:spPr>
        </xdr:pic>
      </xdr:grpSp>
    </xdr:grpSp>
    <xdr:clientData/>
  </xdr:twoCellAnchor>
  <xdr:twoCellAnchor editAs="absolute">
    <xdr:from>
      <xdr:col>4</xdr:col>
      <xdr:colOff>14571</xdr:colOff>
      <xdr:row>9</xdr:row>
      <xdr:rowOff>100575</xdr:rowOff>
    </xdr:from>
    <xdr:to>
      <xdr:col>6</xdr:col>
      <xdr:colOff>163371</xdr:colOff>
      <xdr:row>10</xdr:row>
      <xdr:rowOff>121875</xdr:rowOff>
    </xdr:to>
    <xdr:grpSp>
      <xdr:nvGrpSpPr>
        <xdr:cNvPr id="67" name="Group 66">
          <a:hlinkClick xmlns:r="http://schemas.openxmlformats.org/officeDocument/2006/relationships" r:id="rId21"/>
          <a:extLst>
            <a:ext uri="{FF2B5EF4-FFF2-40B4-BE49-F238E27FC236}">
              <a16:creationId xmlns:a16="http://schemas.microsoft.com/office/drawing/2014/main" id="{9EBBE50B-1CD5-4CCA-8E78-F8F605DF6AA1}"/>
            </a:ext>
          </a:extLst>
        </xdr:cNvPr>
        <xdr:cNvGrpSpPr/>
      </xdr:nvGrpSpPr>
      <xdr:grpSpPr>
        <a:xfrm>
          <a:off x="2552031" y="2500875"/>
          <a:ext cx="1398480" cy="288000"/>
          <a:chOff x="438150" y="3291450"/>
          <a:chExt cx="1368000" cy="288000"/>
        </a:xfrm>
      </xdr:grpSpPr>
      <xdr:sp macro="" textlink="">
        <xdr:nvSpPr>
          <xdr:cNvPr id="151" name="Rectangle: Rounded Corners 150">
            <a:extLst>
              <a:ext uri="{FF2B5EF4-FFF2-40B4-BE49-F238E27FC236}">
                <a16:creationId xmlns:a16="http://schemas.microsoft.com/office/drawing/2014/main" id="{7008CC0B-ADDD-4553-8801-49AFA543EE1A}"/>
              </a:ext>
            </a:extLst>
          </xdr:cNvPr>
          <xdr:cNvSpPr/>
        </xdr:nvSpPr>
        <xdr:spPr>
          <a:xfrm>
            <a:off x="438150" y="3291450"/>
            <a:ext cx="1368000" cy="288000"/>
          </a:xfrm>
          <a:prstGeom prst="round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nvGrpSpPr>
          <xdr:cNvPr id="152" name="Group 151">
            <a:extLst>
              <a:ext uri="{FF2B5EF4-FFF2-40B4-BE49-F238E27FC236}">
                <a16:creationId xmlns:a16="http://schemas.microsoft.com/office/drawing/2014/main" id="{5FF809B3-B6CE-4BA1-89D7-E993B84BC2EC}"/>
              </a:ext>
            </a:extLst>
          </xdr:cNvPr>
          <xdr:cNvGrpSpPr/>
        </xdr:nvGrpSpPr>
        <xdr:grpSpPr>
          <a:xfrm>
            <a:off x="527454" y="3327450"/>
            <a:ext cx="1075092" cy="216000"/>
            <a:chOff x="7333317" y="3651521"/>
            <a:chExt cx="1075092" cy="216000"/>
          </a:xfrm>
        </xdr:grpSpPr>
        <xdr:sp macro="" textlink="">
          <xdr:nvSpPr>
            <xdr:cNvPr id="153" name="TextBox 152">
              <a:extLst>
                <a:ext uri="{FF2B5EF4-FFF2-40B4-BE49-F238E27FC236}">
                  <a16:creationId xmlns:a16="http://schemas.microsoft.com/office/drawing/2014/main" id="{0651C77B-2442-4570-B387-36CE09718C7F}"/>
                </a:ext>
              </a:extLst>
            </xdr:cNvPr>
            <xdr:cNvSpPr txBox="1"/>
          </xdr:nvSpPr>
          <xdr:spPr>
            <a:xfrm>
              <a:off x="7436409" y="3651521"/>
              <a:ext cx="972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l"/>
              <a:r>
                <a:rPr lang="en-US" sz="1100">
                  <a:solidFill>
                    <a:schemeClr val="bg1"/>
                  </a:solidFill>
                  <a:latin typeface="+mn-lt"/>
                  <a:ea typeface="+mn-ea"/>
                  <a:cs typeface="+mn-cs"/>
                </a:rPr>
                <a:t>Xem thống kê</a:t>
              </a:r>
            </a:p>
          </xdr:txBody>
        </xdr:sp>
        <xdr:pic>
          <xdr:nvPicPr>
            <xdr:cNvPr id="154" name="Graphic 153" descr="Magnifying glass with solid fill">
              <a:extLst>
                <a:ext uri="{FF2B5EF4-FFF2-40B4-BE49-F238E27FC236}">
                  <a16:creationId xmlns:a16="http://schemas.microsoft.com/office/drawing/2014/main" id="{483D6239-1FA4-4CC0-9276-C131AD186F2B}"/>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7333317" y="3687521"/>
              <a:ext cx="144000" cy="144000"/>
            </a:xfrm>
            <a:prstGeom prst="rect">
              <a:avLst/>
            </a:prstGeom>
          </xdr:spPr>
        </xdr:pic>
      </xdr:grpSp>
    </xdr:grpSp>
    <xdr:clientData/>
  </xdr:twoCellAnchor>
  <xdr:twoCellAnchor editAs="absolute">
    <xdr:from>
      <xdr:col>7</xdr:col>
      <xdr:colOff>38100</xdr:colOff>
      <xdr:row>3</xdr:row>
      <xdr:rowOff>77511</xdr:rowOff>
    </xdr:from>
    <xdr:to>
      <xdr:col>7</xdr:col>
      <xdr:colOff>581026</xdr:colOff>
      <xdr:row>4</xdr:row>
      <xdr:rowOff>98811</xdr:rowOff>
    </xdr:to>
    <xdr:sp macro="" textlink="">
      <xdr:nvSpPr>
        <xdr:cNvPr id="96" name="TextBox 95">
          <a:extLst>
            <a:ext uri="{FF2B5EF4-FFF2-40B4-BE49-F238E27FC236}">
              <a16:creationId xmlns:a16="http://schemas.microsoft.com/office/drawing/2014/main" id="{7032E611-297F-4193-8C72-91B24F104CB6}"/>
            </a:ext>
          </a:extLst>
        </xdr:cNvPr>
        <xdr:cNvSpPr txBox="1"/>
      </xdr:nvSpPr>
      <xdr:spPr>
        <a:xfrm>
          <a:off x="4286250" y="877611"/>
          <a:ext cx="542926"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900" b="0" i="1">
              <a:solidFill>
                <a:srgbClr val="E1DDEC"/>
              </a:solidFill>
              <a:effectLst/>
              <a:latin typeface="+mn-lt"/>
              <a:ea typeface="+mn-ea"/>
              <a:cs typeface="+mn-cs"/>
            </a:rPr>
            <a:t>40%</a:t>
          </a:r>
        </a:p>
      </xdr:txBody>
    </xdr:sp>
    <xdr:clientData/>
  </xdr:twoCellAnchor>
  <xdr:twoCellAnchor editAs="absolute">
    <xdr:from>
      <xdr:col>9</xdr:col>
      <xdr:colOff>215794</xdr:colOff>
      <xdr:row>3</xdr:row>
      <xdr:rowOff>77511</xdr:rowOff>
    </xdr:from>
    <xdr:to>
      <xdr:col>9</xdr:col>
      <xdr:colOff>758720</xdr:colOff>
      <xdr:row>4</xdr:row>
      <xdr:rowOff>98811</xdr:rowOff>
    </xdr:to>
    <xdr:sp macro="" textlink="">
      <xdr:nvSpPr>
        <xdr:cNvPr id="97" name="TextBox 96">
          <a:extLst>
            <a:ext uri="{FF2B5EF4-FFF2-40B4-BE49-F238E27FC236}">
              <a16:creationId xmlns:a16="http://schemas.microsoft.com/office/drawing/2014/main" id="{F1F265CB-3DB9-483A-A608-C8D970754DE9}"/>
            </a:ext>
          </a:extLst>
        </xdr:cNvPr>
        <xdr:cNvSpPr txBox="1"/>
      </xdr:nvSpPr>
      <xdr:spPr>
        <a:xfrm>
          <a:off x="6178444" y="877611"/>
          <a:ext cx="542926"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900" b="0" i="1">
              <a:solidFill>
                <a:srgbClr val="E1DDEC"/>
              </a:solidFill>
              <a:effectLst/>
              <a:latin typeface="+mn-lt"/>
              <a:ea typeface="+mn-ea"/>
              <a:cs typeface="+mn-cs"/>
            </a:rPr>
            <a:t>20%</a:t>
          </a:r>
        </a:p>
      </xdr:txBody>
    </xdr:sp>
    <xdr:clientData/>
  </xdr:twoCellAnchor>
  <xdr:twoCellAnchor editAs="absolute">
    <xdr:from>
      <xdr:col>11</xdr:col>
      <xdr:colOff>469688</xdr:colOff>
      <xdr:row>3</xdr:row>
      <xdr:rowOff>77511</xdr:rowOff>
    </xdr:from>
    <xdr:to>
      <xdr:col>12</xdr:col>
      <xdr:colOff>317289</xdr:colOff>
      <xdr:row>4</xdr:row>
      <xdr:rowOff>98811</xdr:rowOff>
    </xdr:to>
    <xdr:sp macro="" textlink="">
      <xdr:nvSpPr>
        <xdr:cNvPr id="99" name="TextBox 98">
          <a:extLst>
            <a:ext uri="{FF2B5EF4-FFF2-40B4-BE49-F238E27FC236}">
              <a16:creationId xmlns:a16="http://schemas.microsoft.com/office/drawing/2014/main" id="{46FD834F-B753-4BA8-8515-1F81EFAA6B22}"/>
            </a:ext>
          </a:extLst>
        </xdr:cNvPr>
        <xdr:cNvSpPr txBox="1"/>
      </xdr:nvSpPr>
      <xdr:spPr>
        <a:xfrm>
          <a:off x="8070638" y="877611"/>
          <a:ext cx="542926"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900" b="0" i="1">
              <a:solidFill>
                <a:srgbClr val="E1DDEC"/>
              </a:solidFill>
              <a:effectLst/>
              <a:latin typeface="+mn-lt"/>
              <a:ea typeface="+mn-ea"/>
              <a:cs typeface="+mn-cs"/>
            </a:rPr>
            <a:t>10%</a:t>
          </a:r>
        </a:p>
      </xdr:txBody>
    </xdr:sp>
    <xdr:clientData/>
  </xdr:twoCellAnchor>
  <xdr:twoCellAnchor editAs="absolute">
    <xdr:from>
      <xdr:col>13</xdr:col>
      <xdr:colOff>599757</xdr:colOff>
      <xdr:row>3</xdr:row>
      <xdr:rowOff>77511</xdr:rowOff>
    </xdr:from>
    <xdr:to>
      <xdr:col>13</xdr:col>
      <xdr:colOff>1142683</xdr:colOff>
      <xdr:row>4</xdr:row>
      <xdr:rowOff>98811</xdr:rowOff>
    </xdr:to>
    <xdr:sp macro="" textlink="">
      <xdr:nvSpPr>
        <xdr:cNvPr id="102" name="TextBox 101">
          <a:extLst>
            <a:ext uri="{FF2B5EF4-FFF2-40B4-BE49-F238E27FC236}">
              <a16:creationId xmlns:a16="http://schemas.microsoft.com/office/drawing/2014/main" id="{CD929D7E-B1E3-4242-8057-C47A0E549E32}"/>
            </a:ext>
          </a:extLst>
        </xdr:cNvPr>
        <xdr:cNvSpPr txBox="1"/>
      </xdr:nvSpPr>
      <xdr:spPr>
        <a:xfrm>
          <a:off x="9962832" y="877611"/>
          <a:ext cx="542926"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900" b="0" i="1">
              <a:solidFill>
                <a:srgbClr val="E1DDEC"/>
              </a:solidFill>
              <a:effectLst/>
              <a:latin typeface="+mn-lt"/>
              <a:ea typeface="+mn-ea"/>
              <a:cs typeface="+mn-cs"/>
            </a:rPr>
            <a:t>20%</a:t>
          </a:r>
        </a:p>
      </xdr:txBody>
    </xdr:sp>
    <xdr:clientData/>
  </xdr:twoCellAnchor>
  <xdr:twoCellAnchor editAs="absolute">
    <xdr:from>
      <xdr:col>15</xdr:col>
      <xdr:colOff>228600</xdr:colOff>
      <xdr:row>3</xdr:row>
      <xdr:rowOff>77511</xdr:rowOff>
    </xdr:from>
    <xdr:to>
      <xdr:col>16</xdr:col>
      <xdr:colOff>76201</xdr:colOff>
      <xdr:row>4</xdr:row>
      <xdr:rowOff>98811</xdr:rowOff>
    </xdr:to>
    <xdr:sp macro="" textlink="">
      <xdr:nvSpPr>
        <xdr:cNvPr id="105" name="TextBox 104">
          <a:extLst>
            <a:ext uri="{FF2B5EF4-FFF2-40B4-BE49-F238E27FC236}">
              <a16:creationId xmlns:a16="http://schemas.microsoft.com/office/drawing/2014/main" id="{5982C88D-552E-468C-BF1B-B565F81662CF}"/>
            </a:ext>
          </a:extLst>
        </xdr:cNvPr>
        <xdr:cNvSpPr txBox="1"/>
      </xdr:nvSpPr>
      <xdr:spPr>
        <a:xfrm>
          <a:off x="11868150" y="877611"/>
          <a:ext cx="542926"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900" b="0" i="1">
              <a:solidFill>
                <a:srgbClr val="E1DDEC"/>
              </a:solidFill>
              <a:effectLst/>
              <a:latin typeface="+mn-lt"/>
              <a:ea typeface="+mn-ea"/>
              <a:cs typeface="+mn-cs"/>
            </a:rPr>
            <a:t>10%</a:t>
          </a:r>
        </a:p>
      </xdr:txBody>
    </xdr:sp>
    <xdr:clientData/>
  </xdr:twoCellAnchor>
  <xdr:twoCellAnchor>
    <xdr:from>
      <xdr:col>14</xdr:col>
      <xdr:colOff>685800</xdr:colOff>
      <xdr:row>8</xdr:row>
      <xdr:rowOff>48956</xdr:rowOff>
    </xdr:from>
    <xdr:to>
      <xdr:col>17</xdr:col>
      <xdr:colOff>436450</xdr:colOff>
      <xdr:row>9</xdr:row>
      <xdr:rowOff>142256</xdr:rowOff>
    </xdr:to>
    <xdr:grpSp>
      <xdr:nvGrpSpPr>
        <xdr:cNvPr id="3" name="Group 2">
          <a:extLst>
            <a:ext uri="{FF2B5EF4-FFF2-40B4-BE49-F238E27FC236}">
              <a16:creationId xmlns:a16="http://schemas.microsoft.com/office/drawing/2014/main" id="{76500419-06E1-4BF3-B3DB-66307298924A}"/>
            </a:ext>
          </a:extLst>
        </xdr:cNvPr>
        <xdr:cNvGrpSpPr/>
      </xdr:nvGrpSpPr>
      <xdr:grpSpPr>
        <a:xfrm>
          <a:off x="11925300" y="2182556"/>
          <a:ext cx="1899490" cy="360000"/>
          <a:chOff x="11630025" y="2190750"/>
          <a:chExt cx="1836625" cy="360000"/>
        </a:xfrm>
      </xdr:grpSpPr>
      <xdr:sp macro="" textlink="">
        <xdr:nvSpPr>
          <xdr:cNvPr id="112" name="Rectangle: Rounded Corners 111">
            <a:extLst>
              <a:ext uri="{FF2B5EF4-FFF2-40B4-BE49-F238E27FC236}">
                <a16:creationId xmlns:a16="http://schemas.microsoft.com/office/drawing/2014/main" id="{A0680D74-383E-4B76-B342-8CAF52E53E3E}"/>
              </a:ext>
            </a:extLst>
          </xdr:cNvPr>
          <xdr:cNvSpPr/>
        </xdr:nvSpPr>
        <xdr:spPr>
          <a:xfrm>
            <a:off x="11663475" y="2226750"/>
            <a:ext cx="1803175" cy="288000"/>
          </a:xfrm>
          <a:prstGeom prst="round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mn-lt"/>
            </a:endParaRPr>
          </a:p>
        </xdr:txBody>
      </xdr:sp>
      <xdr:grpSp>
        <xdr:nvGrpSpPr>
          <xdr:cNvPr id="121" name="Group 120">
            <a:extLst>
              <a:ext uri="{FF2B5EF4-FFF2-40B4-BE49-F238E27FC236}">
                <a16:creationId xmlns:a16="http://schemas.microsoft.com/office/drawing/2014/main" id="{248D2F48-2FD8-437E-BD26-AAB32815022E}"/>
              </a:ext>
            </a:extLst>
          </xdr:cNvPr>
          <xdr:cNvGrpSpPr/>
        </xdr:nvGrpSpPr>
        <xdr:grpSpPr>
          <a:xfrm>
            <a:off x="11630025" y="2190750"/>
            <a:ext cx="1831975" cy="360000"/>
            <a:chOff x="8315325" y="2857499"/>
            <a:chExt cx="1828800" cy="288000"/>
          </a:xfrm>
        </xdr:grpSpPr>
        <xdr:sp macro="" textlink="TC_TK!O10">
          <xdr:nvSpPr>
            <xdr:cNvPr id="124" name="TextBox 123">
              <a:extLst>
                <a:ext uri="{FF2B5EF4-FFF2-40B4-BE49-F238E27FC236}">
                  <a16:creationId xmlns:a16="http://schemas.microsoft.com/office/drawing/2014/main" id="{7BC1059A-DD0B-4EAC-AB20-A39658A4A189}"/>
                </a:ext>
              </a:extLst>
            </xdr:cNvPr>
            <xdr:cNvSpPr txBox="1"/>
          </xdr:nvSpPr>
          <xdr:spPr>
            <a:xfrm>
              <a:off x="9115425" y="2857499"/>
              <a:ext cx="10287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FC6EC034-348C-4009-A4F2-990C9ADF24D8}" type="TxLink">
                <a:rPr lang="en-US" sz="1100" b="1" i="0" u="none" strike="noStrike">
                  <a:solidFill>
                    <a:schemeClr val="bg1">
                      <a:lumMod val="50000"/>
                    </a:schemeClr>
                  </a:solidFill>
                  <a:latin typeface="Calibri"/>
                  <a:cs typeface="Calibri"/>
                </a:rPr>
                <a:pPr algn="l"/>
                <a:t> 2,635,000 </a:t>
              </a:fld>
              <a:endParaRPr lang="en-US" sz="1100" b="1" i="0">
                <a:solidFill>
                  <a:schemeClr val="bg1">
                    <a:lumMod val="50000"/>
                  </a:schemeClr>
                </a:solidFill>
                <a:latin typeface="+mn-lt"/>
              </a:endParaRPr>
            </a:p>
          </xdr:txBody>
        </xdr:sp>
        <xdr:sp macro="" textlink="">
          <xdr:nvSpPr>
            <xdr:cNvPr id="127" name="TextBox 126">
              <a:extLst>
                <a:ext uri="{FF2B5EF4-FFF2-40B4-BE49-F238E27FC236}">
                  <a16:creationId xmlns:a16="http://schemas.microsoft.com/office/drawing/2014/main" id="{9A88D8FC-AD3C-49BE-BCC4-370FC56A4077}"/>
                </a:ext>
              </a:extLst>
            </xdr:cNvPr>
            <xdr:cNvSpPr txBox="1"/>
          </xdr:nvSpPr>
          <xdr:spPr>
            <a:xfrm>
              <a:off x="8315325" y="2857499"/>
              <a:ext cx="9144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a:solidFill>
                    <a:schemeClr val="tx1">
                      <a:lumMod val="50000"/>
                      <a:lumOff val="50000"/>
                    </a:schemeClr>
                  </a:solidFill>
                  <a:latin typeface="+mn-lt"/>
                </a:rPr>
                <a:t>Tổng</a:t>
              </a:r>
              <a:r>
                <a:rPr lang="en-US" sz="1100" baseline="0">
                  <a:solidFill>
                    <a:schemeClr val="tx1">
                      <a:lumMod val="50000"/>
                      <a:lumOff val="50000"/>
                    </a:schemeClr>
                  </a:solidFill>
                  <a:latin typeface="+mn-lt"/>
                </a:rPr>
                <a:t> số tiền:</a:t>
              </a:r>
              <a:endParaRPr lang="en-US" sz="1100">
                <a:solidFill>
                  <a:schemeClr val="tx1">
                    <a:lumMod val="50000"/>
                    <a:lumOff val="50000"/>
                  </a:schemeClr>
                </a:solidFill>
                <a:latin typeface="+mn-lt"/>
              </a:endParaRPr>
            </a:p>
          </xdr:txBody>
        </xdr:sp>
      </xdr:grp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E:\IEXCEL\2.%20QUAN%20TRI\LIFE\HOME.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PC" refreshedDate="44874.489480787037" createdVersion="7" refreshedVersion="7" minRefreshableVersion="3" recordCount="140" xr:uid="{E0560F41-DD75-48D7-B019-3962085EE125}">
  <cacheSource type="worksheet">
    <worksheetSource name="TB_PV_CHI"/>
  </cacheSource>
  <cacheFields count="9">
    <cacheField name="STT" numFmtId="0">
      <sharedItems containsSemiMixedTypes="0" containsString="0" containsNumber="1" containsInteger="1" minValue="1" maxValue="140"/>
    </cacheField>
    <cacheField name="Ngày Tháng" numFmtId="14">
      <sharedItems containsSemiMixedTypes="0" containsNonDate="0" containsDate="1" containsString="0" minDate="2022-10-01T00:00:00" maxDate="2022-11-10T00:00:00"/>
    </cacheField>
    <cacheField name="Ngày" numFmtId="0">
      <sharedItems containsSemiMixedTypes="0" containsString="0" containsNumber="1" containsInteger="1" minValue="1" maxValue="31"/>
    </cacheField>
    <cacheField name="Tháng" numFmtId="0">
      <sharedItems containsSemiMixedTypes="0" containsString="0" containsNumber="1" containsInteger="1" minValue="9" maxValue="11" count="3">
        <n v="10"/>
        <n v="11"/>
        <n v="9" u="1"/>
      </sharedItems>
    </cacheField>
    <cacheField name="Năm" numFmtId="0">
      <sharedItems containsSemiMixedTypes="0" containsString="0" containsNumber="1" containsInteger="1" minValue="2022" maxValue="2022"/>
    </cacheField>
    <cacheField name="DANH MỤC CHI" numFmtId="0">
      <sharedItems containsBlank="1" count="20">
        <s v="S - Tiền ăn"/>
        <s v="S - Nhu Yếu Phẩm"/>
        <s v="C - Làm đẹp"/>
        <s v="S - Tiền xăng xe đi lại"/>
        <s v="S - Khác"/>
        <s v="S - Tiền Nhà"/>
        <s v="S - Tiền Gas"/>
        <s v="S - Điện + Nước"/>
        <s v="C - Mua sắm"/>
        <s v="T - Rút tiền"/>
        <s v="C - Giải trí"/>
        <s v="Y - Tình phí"/>
        <s v="Đ - Tiền đầu tư TC"/>
        <m u="1"/>
        <s v="S - Tiền Internet" u="1"/>
        <s v="S - Tiền Nhà + Điện + Nước" u="1"/>
        <s v="C - Ăn tiệc" u="1"/>
        <s v="T - Gửi tiết kiệm" u="1"/>
        <s v="Đ - Đầu tư bản thân" u="1"/>
        <s v="T - Tiền tiết kiệm" u="1"/>
      </sharedItems>
    </cacheField>
    <cacheField name="QUỸ - VÍ" numFmtId="0">
      <sharedItems containsBlank="1" count="8">
        <s v="S"/>
        <s v="C"/>
        <s v="T"/>
        <s v="Y"/>
        <s v="Đ"/>
        <m u="1"/>
        <s v=" " u="1"/>
        <e v="#N/A" u="1"/>
      </sharedItems>
    </cacheField>
    <cacheField name="NỘI DUNG CHI TIẾT" numFmtId="0">
      <sharedItems/>
    </cacheField>
    <cacheField name="SỐ TIỀN CHI" numFmtId="164">
      <sharedItems containsSemiMixedTypes="0" containsString="0" containsNumber="1" containsInteger="1" minValue="1100" maxValue="1330000"/>
    </cacheField>
  </cacheFields>
  <extLst>
    <ext xmlns:x14="http://schemas.microsoft.com/office/spreadsheetml/2009/9/main" uri="{725AE2AE-9491-48be-B2B4-4EB974FC3084}">
      <x14:pivotCacheDefinition pivotCacheId="402903435"/>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PC" refreshedDate="44874.489481249999" createdVersion="7" refreshedVersion="7" minRefreshableVersion="3" recordCount="22" xr:uid="{2FB4293B-769E-4B4E-B64B-6B5C683F741D}">
  <cacheSource type="worksheet">
    <worksheetSource name="TB_PV_THU"/>
  </cacheSource>
  <cacheFields count="9">
    <cacheField name="STT" numFmtId="0">
      <sharedItems containsSemiMixedTypes="0" containsString="0" containsNumber="1" containsInteger="1" minValue="1" maxValue="22"/>
    </cacheField>
    <cacheField name="Ngày Tháng" numFmtId="14">
      <sharedItems containsSemiMixedTypes="0" containsNonDate="0" containsDate="1" containsString="0" minDate="2022-10-01T00:00:00" maxDate="2022-11-08T00:00:00"/>
    </cacheField>
    <cacheField name="Ngày" numFmtId="0">
      <sharedItems containsSemiMixedTypes="0" containsString="0" containsNumber="1" containsInteger="1" minValue="1" maxValue="26"/>
    </cacheField>
    <cacheField name="Tháng" numFmtId="0">
      <sharedItems containsSemiMixedTypes="0" containsString="0" containsNumber="1" containsInteger="1" minValue="10" maxValue="11"/>
    </cacheField>
    <cacheField name="Năm" numFmtId="0">
      <sharedItems containsSemiMixedTypes="0" containsString="0" containsNumber="1" containsInteger="1" minValue="2022" maxValue="2022"/>
    </cacheField>
    <cacheField name="DANH MỤC THU" numFmtId="0">
      <sharedItems containsBlank="1" count="12">
        <s v="S - Thu nhập khác"/>
        <s v="T - Thu nhập khác"/>
        <s v="C - Thu nhập khác"/>
        <s v="Y - Thu nhập khác"/>
        <s v="Đ - Thu nhập khác"/>
        <s v="S - Lương"/>
        <s v="T - Lương"/>
        <s v="S - Trợ cấp"/>
        <s v="Đ - Lương"/>
        <s v="C - Lương"/>
        <s v="Y - Lương"/>
        <m u="1"/>
      </sharedItems>
    </cacheField>
    <cacheField name="QUỸ - VÍ" numFmtId="0">
      <sharedItems count="5">
        <s v="S"/>
        <s v="T"/>
        <s v="C"/>
        <s v="Y"/>
        <s v="Đ"/>
      </sharedItems>
    </cacheField>
    <cacheField name="NỘI DUNG CHI TIẾT" numFmtId="0">
      <sharedItems/>
    </cacheField>
    <cacheField name="SỐ TIỀN THU" numFmtId="164">
      <sharedItems containsSemiMixedTypes="0" containsString="0" containsNumber="1" containsInteger="1" minValue="100" maxValue="43030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PC" refreshedDate="44823.861257870369" createdVersion="7" refreshedVersion="7" minRefreshableVersion="3" recordCount="214" xr:uid="{0B0D0B11-F344-47D0-82FD-1764258BD6C1}">
  <cacheSource type="worksheet">
    <worksheetSource name="TB_PV_CHI" r:id="rId2"/>
  </cacheSource>
  <cacheFields count="9">
    <cacheField name="STT" numFmtId="0">
      <sharedItems containsSemiMixedTypes="0" containsString="0" containsNumber="1" containsInteger="1" minValue="1" maxValue="214"/>
    </cacheField>
    <cacheField name="Ngày" numFmtId="0">
      <sharedItems containsSemiMixedTypes="0" containsString="0" containsNumber="1" containsInteger="1" minValue="1" maxValue="31"/>
    </cacheField>
    <cacheField name="Tháng" numFmtId="0">
      <sharedItems containsSemiMixedTypes="0" containsString="0" containsNumber="1" containsInteger="1" minValue="6" maxValue="9" count="4">
        <n v="6"/>
        <n v="7"/>
        <n v="8"/>
        <n v="9"/>
      </sharedItems>
    </cacheField>
    <cacheField name="Năm" numFmtId="0">
      <sharedItems containsSemiMixedTypes="0" containsString="0" containsNumber="1" containsInteger="1" minValue="2022" maxValue="2022" count="1">
        <n v="2022"/>
      </sharedItems>
    </cacheField>
    <cacheField name="DANH MỤC CHI" numFmtId="0">
      <sharedItems count="11">
        <s v="T - Khác"/>
        <s v="C - Khác"/>
        <s v="S - Xăng + Đi lại"/>
        <s v="C - Làm đẹp"/>
        <s v="S - Ăn uống"/>
        <s v="C - Tiệc tùng"/>
        <s v="S - Nhu yếu phẩm"/>
        <s v="S - Điện + Nước"/>
        <s v="S - Mạng + Gas"/>
        <s v="C - Mua sắm"/>
        <s v="S - Tiền nhà"/>
      </sharedItems>
    </cacheField>
    <cacheField name="QUỸ - VÍ" numFmtId="0">
      <sharedItems count="3">
        <s v="T"/>
        <s v="C"/>
        <s v="S"/>
      </sharedItems>
    </cacheField>
    <cacheField name="NỘI DUNG CHI TIẾT" numFmtId="0">
      <sharedItems containsBlank="1"/>
    </cacheField>
    <cacheField name="SỐ TIỀN CHI" numFmtId="164">
      <sharedItems containsString="0" containsBlank="1" containsNumber="1" containsInteger="1" minValue="1100" maxValue="49470000"/>
    </cacheField>
    <cacheField name="GHI CHÚ" numFmtId="164">
      <sharedItems containsBlank="1"/>
    </cacheField>
  </cacheFields>
  <extLst>
    <ext xmlns:x14="http://schemas.microsoft.com/office/spreadsheetml/2009/9/main" uri="{725AE2AE-9491-48be-B2B4-4EB974FC3084}">
      <x14:pivotCacheDefinition pivotCacheId="204066036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0">
  <r>
    <n v="1"/>
    <d v="2022-10-01T00:00:00"/>
    <n v="1"/>
    <x v="0"/>
    <n v="2022"/>
    <x v="0"/>
    <x v="0"/>
    <s v="Ăn uống"/>
    <n v="47000"/>
  </r>
  <r>
    <n v="2"/>
    <d v="2022-10-01T00:00:00"/>
    <n v="1"/>
    <x v="0"/>
    <n v="2022"/>
    <x v="1"/>
    <x v="0"/>
    <s v="Nhu yếu phẩm tháng 10"/>
    <n v="456000"/>
  </r>
  <r>
    <n v="3"/>
    <d v="2022-10-01T00:00:00"/>
    <n v="1"/>
    <x v="0"/>
    <n v="2022"/>
    <x v="2"/>
    <x v="1"/>
    <s v="Sữa rửa mặt"/>
    <n v="60000"/>
  </r>
  <r>
    <n v="4"/>
    <d v="2022-10-02T00:00:00"/>
    <n v="2"/>
    <x v="0"/>
    <n v="2022"/>
    <x v="0"/>
    <x v="0"/>
    <s v="Củ đậu"/>
    <n v="10000"/>
  </r>
  <r>
    <n v="5"/>
    <d v="2022-10-03T00:00:00"/>
    <n v="3"/>
    <x v="0"/>
    <n v="2022"/>
    <x v="3"/>
    <x v="0"/>
    <s v="Xăng xe máy"/>
    <n v="75000"/>
  </r>
  <r>
    <n v="6"/>
    <d v="2022-10-03T00:00:00"/>
    <n v="3"/>
    <x v="0"/>
    <n v="2022"/>
    <x v="0"/>
    <x v="0"/>
    <s v="Ăn trưa + tối"/>
    <n v="45000"/>
  </r>
  <r>
    <n v="7"/>
    <d v="2022-10-03T00:00:00"/>
    <n v="3"/>
    <x v="0"/>
    <n v="2022"/>
    <x v="0"/>
    <x v="0"/>
    <s v="Ăn sáng phỏ gà bò"/>
    <n v="40000"/>
  </r>
  <r>
    <n v="8"/>
    <d v="2022-10-03T00:00:00"/>
    <n v="3"/>
    <x v="0"/>
    <n v="2022"/>
    <x v="1"/>
    <x v="0"/>
    <s v="Gói thịt kho tàu"/>
    <n v="12000"/>
  </r>
  <r>
    <n v="9"/>
    <d v="2022-10-03T00:00:00"/>
    <n v="3"/>
    <x v="0"/>
    <n v="2022"/>
    <x v="1"/>
    <x v="0"/>
    <s v="Nước uống"/>
    <n v="30000"/>
  </r>
  <r>
    <n v="10"/>
    <d v="2022-10-04T00:00:00"/>
    <n v="4"/>
    <x v="0"/>
    <n v="2022"/>
    <x v="0"/>
    <x v="0"/>
    <s v="Ăn trưa"/>
    <n v="24000"/>
  </r>
  <r>
    <n v="11"/>
    <d v="2022-10-04T00:00:00"/>
    <n v="4"/>
    <x v="0"/>
    <n v="2022"/>
    <x v="4"/>
    <x v="0"/>
    <s v="Nước muối"/>
    <n v="25000"/>
  </r>
  <r>
    <n v="12"/>
    <d v="2022-10-04T00:00:00"/>
    <n v="4"/>
    <x v="0"/>
    <n v="2022"/>
    <x v="4"/>
    <x v="0"/>
    <s v="Giúp đỡ"/>
    <n v="9000"/>
  </r>
  <r>
    <n v="13"/>
    <d v="2022-10-04T00:00:00"/>
    <n v="4"/>
    <x v="0"/>
    <n v="2022"/>
    <x v="0"/>
    <x v="0"/>
    <s v="Chanh"/>
    <n v="5000"/>
  </r>
  <r>
    <n v="14"/>
    <d v="2022-10-05T00:00:00"/>
    <n v="5"/>
    <x v="0"/>
    <n v="2022"/>
    <x v="0"/>
    <x v="0"/>
    <s v="Canh xương"/>
    <n v="75000"/>
  </r>
  <r>
    <n v="15"/>
    <d v="2022-10-05T00:00:00"/>
    <n v="5"/>
    <x v="0"/>
    <n v="2022"/>
    <x v="0"/>
    <x v="0"/>
    <s v="Dứa"/>
    <n v="10000"/>
  </r>
  <r>
    <n v="16"/>
    <d v="2022-10-05T00:00:00"/>
    <n v="5"/>
    <x v="0"/>
    <n v="2022"/>
    <x v="5"/>
    <x v="0"/>
    <s v="Tiền nhà T10"/>
    <n v="700000"/>
  </r>
  <r>
    <n v="17"/>
    <d v="2022-10-05T00:00:00"/>
    <n v="5"/>
    <x v="0"/>
    <n v="2022"/>
    <x v="6"/>
    <x v="0"/>
    <s v="Tiền Gas góp T10"/>
    <n v="100000"/>
  </r>
  <r>
    <n v="18"/>
    <d v="2022-10-06T00:00:00"/>
    <n v="6"/>
    <x v="0"/>
    <n v="2022"/>
    <x v="0"/>
    <x v="0"/>
    <s v="Ăn trưa"/>
    <n v="40000"/>
  </r>
  <r>
    <n v="19"/>
    <d v="2022-10-06T00:00:00"/>
    <n v="6"/>
    <x v="0"/>
    <n v="2022"/>
    <x v="3"/>
    <x v="0"/>
    <s v="Xăng xe máy"/>
    <n v="65000"/>
  </r>
  <r>
    <n v="20"/>
    <d v="2022-10-06T00:00:00"/>
    <n v="6"/>
    <x v="0"/>
    <n v="2022"/>
    <x v="0"/>
    <x v="0"/>
    <s v="Ăn tối"/>
    <n v="15000"/>
  </r>
  <r>
    <n v="21"/>
    <d v="2022-10-06T00:00:00"/>
    <n v="6"/>
    <x v="0"/>
    <n v="2022"/>
    <x v="7"/>
    <x v="0"/>
    <s v="Điện nước T9 VS"/>
    <n v="400000"/>
  </r>
  <r>
    <n v="22"/>
    <d v="2022-10-07T00:00:00"/>
    <n v="7"/>
    <x v="0"/>
    <n v="2022"/>
    <x v="8"/>
    <x v="1"/>
    <s v="Linh kiện máy in"/>
    <n v="98000"/>
  </r>
  <r>
    <n v="23"/>
    <d v="2022-10-07T00:00:00"/>
    <n v="7"/>
    <x v="0"/>
    <n v="2022"/>
    <x v="0"/>
    <x v="0"/>
    <s v="Củ đậu"/>
    <n v="10000"/>
  </r>
  <r>
    <n v="24"/>
    <d v="2022-10-07T00:00:00"/>
    <n v="7"/>
    <x v="0"/>
    <n v="2022"/>
    <x v="9"/>
    <x v="2"/>
    <s v="Tiền rút ngân hàng"/>
    <n v="1100"/>
  </r>
  <r>
    <n v="25"/>
    <d v="2022-10-07T00:00:00"/>
    <n v="7"/>
    <x v="0"/>
    <n v="2022"/>
    <x v="10"/>
    <x v="1"/>
    <s v="Nước Bi-a"/>
    <n v="60000"/>
  </r>
  <r>
    <n v="26"/>
    <d v="2022-10-08T00:00:00"/>
    <n v="8"/>
    <x v="0"/>
    <n v="2022"/>
    <x v="0"/>
    <x v="0"/>
    <s v="Ăn trưa"/>
    <n v="30000"/>
  </r>
  <r>
    <n v="27"/>
    <d v="2022-10-08T00:00:00"/>
    <n v="8"/>
    <x v="0"/>
    <n v="2022"/>
    <x v="8"/>
    <x v="1"/>
    <s v="Bánh kẹo"/>
    <n v="60000"/>
  </r>
  <r>
    <n v="28"/>
    <d v="2022-10-09T00:00:00"/>
    <n v="9"/>
    <x v="0"/>
    <n v="2022"/>
    <x v="8"/>
    <x v="1"/>
    <s v="Bánh kẹo"/>
    <n v="52000"/>
  </r>
  <r>
    <n v="29"/>
    <d v="2022-10-09T00:00:00"/>
    <n v="9"/>
    <x v="0"/>
    <n v="2022"/>
    <x v="1"/>
    <x v="0"/>
    <s v="Nhu yếu phẩm"/>
    <n v="298000"/>
  </r>
  <r>
    <n v="30"/>
    <d v="2022-10-10T00:00:00"/>
    <n v="10"/>
    <x v="0"/>
    <n v="2022"/>
    <x v="3"/>
    <x v="0"/>
    <s v="Xăng xe máy"/>
    <n v="65000"/>
  </r>
  <r>
    <n v="31"/>
    <d v="2022-10-10T00:00:00"/>
    <n v="10"/>
    <x v="0"/>
    <n v="2022"/>
    <x v="0"/>
    <x v="0"/>
    <s v="Ăn trưa"/>
    <n v="40000"/>
  </r>
  <r>
    <n v="32"/>
    <d v="2022-10-10T00:00:00"/>
    <n v="10"/>
    <x v="0"/>
    <n v="2022"/>
    <x v="0"/>
    <x v="0"/>
    <s v="Ăn sáng"/>
    <n v="35000"/>
  </r>
  <r>
    <n v="33"/>
    <d v="2022-10-10T00:00:00"/>
    <n v="10"/>
    <x v="0"/>
    <n v="2022"/>
    <x v="0"/>
    <x v="0"/>
    <s v="Ăn tối"/>
    <n v="5000"/>
  </r>
  <r>
    <n v="34"/>
    <d v="2022-10-10T00:00:00"/>
    <n v="10"/>
    <x v="0"/>
    <n v="2022"/>
    <x v="8"/>
    <x v="1"/>
    <s v="Dây mạng"/>
    <n v="10000"/>
  </r>
  <r>
    <n v="35"/>
    <d v="2022-10-11T00:00:00"/>
    <n v="11"/>
    <x v="0"/>
    <n v="2022"/>
    <x v="0"/>
    <x v="0"/>
    <s v="Ăn trưa"/>
    <n v="25000"/>
  </r>
  <r>
    <n v="36"/>
    <d v="2022-10-11T00:00:00"/>
    <n v="11"/>
    <x v="0"/>
    <n v="2022"/>
    <x v="0"/>
    <x v="0"/>
    <s v="Ăn tối"/>
    <n v="5000"/>
  </r>
  <r>
    <n v="37"/>
    <d v="2022-10-11T00:00:00"/>
    <n v="11"/>
    <x v="0"/>
    <n v="2022"/>
    <x v="2"/>
    <x v="1"/>
    <s v="Cắt tóc"/>
    <n v="60000"/>
  </r>
  <r>
    <n v="38"/>
    <d v="2022-10-11T00:00:00"/>
    <n v="11"/>
    <x v="0"/>
    <n v="2022"/>
    <x v="3"/>
    <x v="0"/>
    <s v="Rửa xe"/>
    <n v="20000"/>
  </r>
  <r>
    <n v="39"/>
    <d v="2022-10-12T00:00:00"/>
    <n v="12"/>
    <x v="0"/>
    <n v="2022"/>
    <x v="0"/>
    <x v="0"/>
    <s v="Ăn trưa"/>
    <n v="48000"/>
  </r>
  <r>
    <n v="40"/>
    <d v="2022-10-13T00:00:00"/>
    <n v="13"/>
    <x v="0"/>
    <n v="2022"/>
    <x v="11"/>
    <x v="3"/>
    <s v="TP"/>
    <n v="300000"/>
  </r>
  <r>
    <n v="41"/>
    <d v="2022-10-13T00:00:00"/>
    <n v="13"/>
    <x v="0"/>
    <n v="2022"/>
    <x v="0"/>
    <x v="0"/>
    <s v="Ăn tối"/>
    <n v="55000"/>
  </r>
  <r>
    <n v="42"/>
    <d v="2022-10-13T00:00:00"/>
    <n v="13"/>
    <x v="0"/>
    <n v="2022"/>
    <x v="10"/>
    <x v="1"/>
    <s v="Uống nước"/>
    <n v="20000"/>
  </r>
  <r>
    <n v="43"/>
    <d v="2022-10-13T00:00:00"/>
    <n v="13"/>
    <x v="0"/>
    <n v="2022"/>
    <x v="1"/>
    <x v="0"/>
    <s v="Nước rửa bát"/>
    <n v="13000"/>
  </r>
  <r>
    <n v="44"/>
    <d v="2022-10-14T00:00:00"/>
    <n v="14"/>
    <x v="0"/>
    <n v="2022"/>
    <x v="3"/>
    <x v="0"/>
    <s v="Xăng xe máy"/>
    <n v="75000"/>
  </r>
  <r>
    <n v="45"/>
    <d v="2022-10-14T00:00:00"/>
    <n v="14"/>
    <x v="0"/>
    <n v="2022"/>
    <x v="1"/>
    <x v="0"/>
    <s v="Nước muối"/>
    <n v="30000"/>
  </r>
  <r>
    <n v="46"/>
    <d v="2022-10-14T00:00:00"/>
    <n v="14"/>
    <x v="0"/>
    <n v="2022"/>
    <x v="8"/>
    <x v="1"/>
    <s v="Găng tay"/>
    <n v="120000"/>
  </r>
  <r>
    <n v="47"/>
    <d v="2022-10-14T00:00:00"/>
    <n v="14"/>
    <x v="0"/>
    <n v="2022"/>
    <x v="0"/>
    <x v="0"/>
    <s v="Ăn trưa"/>
    <n v="25000"/>
  </r>
  <r>
    <n v="48"/>
    <d v="2022-10-14T00:00:00"/>
    <n v="14"/>
    <x v="0"/>
    <n v="2022"/>
    <x v="12"/>
    <x v="4"/>
    <s v="Mua SSL iexcel.vn"/>
    <n v="250800"/>
  </r>
  <r>
    <n v="49"/>
    <d v="2022-10-14T00:00:00"/>
    <n v="14"/>
    <x v="0"/>
    <n v="2022"/>
    <x v="12"/>
    <x v="4"/>
    <s v="Mua SSL iexcel.vn"/>
    <n v="50000"/>
  </r>
  <r>
    <n v="50"/>
    <d v="2022-10-14T00:00:00"/>
    <n v="14"/>
    <x v="0"/>
    <n v="2022"/>
    <x v="11"/>
    <x v="3"/>
    <s v="Ăn uống SN a hậu"/>
    <n v="200000"/>
  </r>
  <r>
    <n v="51"/>
    <d v="2022-10-15T00:00:00"/>
    <n v="15"/>
    <x v="0"/>
    <n v="2022"/>
    <x v="0"/>
    <x v="0"/>
    <s v="Ăn sáng"/>
    <n v="35000"/>
  </r>
  <r>
    <n v="52"/>
    <d v="2022-10-15T00:00:00"/>
    <n v="15"/>
    <x v="0"/>
    <n v="2022"/>
    <x v="0"/>
    <x v="0"/>
    <s v="Ăn trưa"/>
    <n v="48000"/>
  </r>
  <r>
    <n v="53"/>
    <d v="2022-10-15T00:00:00"/>
    <n v="15"/>
    <x v="0"/>
    <n v="2022"/>
    <x v="0"/>
    <x v="0"/>
    <s v="Củ đậu"/>
    <n v="10000"/>
  </r>
  <r>
    <n v="54"/>
    <d v="2022-10-16T00:00:00"/>
    <n v="16"/>
    <x v="0"/>
    <n v="2022"/>
    <x v="10"/>
    <x v="1"/>
    <s v="SN a hậu"/>
    <n v="400000"/>
  </r>
  <r>
    <n v="55"/>
    <d v="2022-10-17T00:00:00"/>
    <n v="17"/>
    <x v="0"/>
    <n v="2022"/>
    <x v="11"/>
    <x v="3"/>
    <s v="Bệnh viện 500 giường"/>
    <n v="1330000"/>
  </r>
  <r>
    <n v="56"/>
    <d v="2022-10-17T00:00:00"/>
    <n v="17"/>
    <x v="0"/>
    <n v="2022"/>
    <x v="3"/>
    <x v="0"/>
    <s v="Xăng xe máy"/>
    <n v="75000"/>
  </r>
  <r>
    <n v="57"/>
    <d v="2022-10-17T00:00:00"/>
    <n v="17"/>
    <x v="0"/>
    <n v="2022"/>
    <x v="9"/>
    <x v="2"/>
    <s v="Rút tiền nạp điện thoại"/>
    <n v="30000"/>
  </r>
  <r>
    <n v="58"/>
    <d v="2022-10-18T00:00:00"/>
    <n v="18"/>
    <x v="0"/>
    <n v="2022"/>
    <x v="0"/>
    <x v="0"/>
    <s v="Ăn trưa"/>
    <n v="10000"/>
  </r>
  <r>
    <n v="59"/>
    <d v="2022-10-19T00:00:00"/>
    <n v="19"/>
    <x v="0"/>
    <n v="2022"/>
    <x v="0"/>
    <x v="0"/>
    <s v="Ăn sáng"/>
    <n v="35000"/>
  </r>
  <r>
    <n v="60"/>
    <d v="2022-10-19T00:00:00"/>
    <n v="19"/>
    <x v="0"/>
    <n v="2022"/>
    <x v="0"/>
    <x v="0"/>
    <s v="Ăn trưa"/>
    <n v="50000"/>
  </r>
  <r>
    <n v="61"/>
    <d v="2022-10-19T00:00:00"/>
    <n v="19"/>
    <x v="0"/>
    <n v="2022"/>
    <x v="10"/>
    <x v="1"/>
    <s v="Bi-a"/>
    <n v="35000"/>
  </r>
  <r>
    <n v="62"/>
    <d v="2022-10-19T00:00:00"/>
    <n v="19"/>
    <x v="0"/>
    <n v="2022"/>
    <x v="0"/>
    <x v="0"/>
    <s v="Dứa"/>
    <n v="10000"/>
  </r>
  <r>
    <n v="63"/>
    <d v="2022-10-20T00:00:00"/>
    <n v="20"/>
    <x v="0"/>
    <n v="2022"/>
    <x v="0"/>
    <x v="0"/>
    <s v="Ăn trưa + tối"/>
    <n v="39000"/>
  </r>
  <r>
    <n v="64"/>
    <d v="2022-10-20T00:00:00"/>
    <n v="20"/>
    <x v="0"/>
    <n v="2022"/>
    <x v="3"/>
    <x v="0"/>
    <s v="Xăng xe máy"/>
    <n v="70000"/>
  </r>
  <r>
    <n v="65"/>
    <d v="2022-10-21T00:00:00"/>
    <n v="21"/>
    <x v="0"/>
    <n v="2022"/>
    <x v="9"/>
    <x v="2"/>
    <s v="Phí quản lý TK"/>
    <n v="5500"/>
  </r>
  <r>
    <n v="66"/>
    <d v="2022-10-21T00:00:00"/>
    <n v="21"/>
    <x v="0"/>
    <n v="2022"/>
    <x v="0"/>
    <x v="0"/>
    <s v="Ăn trưa"/>
    <n v="13000"/>
  </r>
  <r>
    <n v="67"/>
    <d v="2022-10-21T00:00:00"/>
    <n v="21"/>
    <x v="0"/>
    <n v="2022"/>
    <x v="1"/>
    <x v="0"/>
    <s v="Pin đồng hồ"/>
    <n v="30000"/>
  </r>
  <r>
    <n v="68"/>
    <d v="2022-10-21T00:00:00"/>
    <n v="21"/>
    <x v="0"/>
    <n v="2022"/>
    <x v="9"/>
    <x v="2"/>
    <s v="Rút tiền"/>
    <n v="1100"/>
  </r>
  <r>
    <n v="69"/>
    <d v="2022-10-22T00:00:00"/>
    <n v="22"/>
    <x v="0"/>
    <n v="2022"/>
    <x v="8"/>
    <x v="1"/>
    <s v="Bánh kẹo cho ông - cháu"/>
    <n v="73000"/>
  </r>
  <r>
    <n v="70"/>
    <d v="2022-10-22T00:00:00"/>
    <n v="22"/>
    <x v="0"/>
    <n v="2022"/>
    <x v="10"/>
    <x v="1"/>
    <s v="Uống nước"/>
    <n v="55000"/>
  </r>
  <r>
    <n v="71"/>
    <d v="2022-10-22T00:00:00"/>
    <n v="22"/>
    <x v="0"/>
    <n v="2022"/>
    <x v="0"/>
    <x v="0"/>
    <s v="Ăn trưa"/>
    <n v="30000"/>
  </r>
  <r>
    <n v="72"/>
    <d v="2022-10-22T00:00:00"/>
    <n v="22"/>
    <x v="0"/>
    <n v="2022"/>
    <x v="4"/>
    <x v="0"/>
    <s v="Chị hồng"/>
    <n v="20000"/>
  </r>
  <r>
    <n v="73"/>
    <d v="2022-10-23T00:00:00"/>
    <n v="23"/>
    <x v="0"/>
    <n v="2022"/>
    <x v="3"/>
    <x v="0"/>
    <s v="Xăng xe máy"/>
    <n v="65000"/>
  </r>
  <r>
    <n v="74"/>
    <d v="2022-10-23T00:00:00"/>
    <n v="23"/>
    <x v="0"/>
    <n v="2022"/>
    <x v="3"/>
    <x v="0"/>
    <s v="Rửa xe"/>
    <n v="20000"/>
  </r>
  <r>
    <n v="75"/>
    <d v="2022-10-23T00:00:00"/>
    <n v="23"/>
    <x v="0"/>
    <n v="2022"/>
    <x v="4"/>
    <x v="0"/>
    <s v="Mua mũi khoan"/>
    <n v="20000"/>
  </r>
  <r>
    <n v="76"/>
    <d v="2022-10-23T00:00:00"/>
    <n v="23"/>
    <x v="0"/>
    <n v="2022"/>
    <x v="1"/>
    <x v="0"/>
    <s v="Nước uống"/>
    <n v="30000"/>
  </r>
  <r>
    <n v="77"/>
    <d v="2022-10-24T00:00:00"/>
    <n v="24"/>
    <x v="0"/>
    <n v="2022"/>
    <x v="0"/>
    <x v="0"/>
    <s v="Củ đậu"/>
    <n v="10000"/>
  </r>
  <r>
    <n v="78"/>
    <d v="2022-10-24T00:00:00"/>
    <n v="24"/>
    <x v="0"/>
    <n v="2022"/>
    <x v="0"/>
    <x v="0"/>
    <s v="Ăn sáng"/>
    <n v="35000"/>
  </r>
  <r>
    <n v="79"/>
    <d v="2022-10-24T00:00:00"/>
    <n v="24"/>
    <x v="0"/>
    <n v="2022"/>
    <x v="3"/>
    <x v="0"/>
    <s v="Thay dầu xe máy"/>
    <n v="117000"/>
  </r>
  <r>
    <n v="80"/>
    <d v="2022-10-24T00:00:00"/>
    <n v="24"/>
    <x v="0"/>
    <n v="2022"/>
    <x v="0"/>
    <x v="0"/>
    <s v="Ăn tối"/>
    <n v="7000"/>
  </r>
  <r>
    <n v="81"/>
    <d v="2022-10-24T00:00:00"/>
    <n v="24"/>
    <x v="0"/>
    <n v="2022"/>
    <x v="9"/>
    <x v="2"/>
    <s v="Nạp tiền điện thoại"/>
    <n v="30000"/>
  </r>
  <r>
    <n v="82"/>
    <d v="2022-10-25T00:00:00"/>
    <n v="25"/>
    <x v="0"/>
    <n v="2022"/>
    <x v="0"/>
    <x v="0"/>
    <s v="Ăn trưa"/>
    <n v="10000"/>
  </r>
  <r>
    <n v="83"/>
    <d v="2022-10-25T00:00:00"/>
    <n v="25"/>
    <x v="0"/>
    <n v="2022"/>
    <x v="10"/>
    <x v="1"/>
    <s v="Bi-a"/>
    <n v="61000"/>
  </r>
  <r>
    <n v="84"/>
    <d v="2022-10-25T00:00:00"/>
    <n v="25"/>
    <x v="0"/>
    <n v="2022"/>
    <x v="0"/>
    <x v="0"/>
    <s v="Ăn tối"/>
    <n v="10000"/>
  </r>
  <r>
    <n v="85"/>
    <d v="2022-10-26T00:00:00"/>
    <n v="26"/>
    <x v="0"/>
    <n v="2022"/>
    <x v="0"/>
    <x v="0"/>
    <s v="Ăn trưa"/>
    <n v="10000"/>
  </r>
  <r>
    <n v="86"/>
    <d v="2022-10-26T00:00:00"/>
    <n v="26"/>
    <x v="0"/>
    <n v="2022"/>
    <x v="0"/>
    <x v="0"/>
    <s v="Ăn tối"/>
    <n v="7000"/>
  </r>
  <r>
    <n v="87"/>
    <d v="2022-10-26T00:00:00"/>
    <n v="26"/>
    <x v="0"/>
    <n v="2022"/>
    <x v="4"/>
    <x v="0"/>
    <s v="Cana"/>
    <n v="40000"/>
  </r>
  <r>
    <n v="88"/>
    <d v="2022-10-27T00:00:00"/>
    <n v="27"/>
    <x v="0"/>
    <n v="2022"/>
    <x v="3"/>
    <x v="0"/>
    <s v="Xăng xe máy"/>
    <n v="65000"/>
  </r>
  <r>
    <n v="89"/>
    <d v="2022-10-27T00:00:00"/>
    <n v="27"/>
    <x v="0"/>
    <n v="2022"/>
    <x v="4"/>
    <x v="0"/>
    <s v="Nước ngọt"/>
    <n v="10000"/>
  </r>
  <r>
    <n v="90"/>
    <d v="2022-10-27T00:00:00"/>
    <n v="27"/>
    <x v="0"/>
    <n v="2022"/>
    <x v="0"/>
    <x v="0"/>
    <s v="Ăn trưa"/>
    <n v="50000"/>
  </r>
  <r>
    <n v="91"/>
    <d v="2022-10-27T00:00:00"/>
    <n v="27"/>
    <x v="0"/>
    <n v="2022"/>
    <x v="11"/>
    <x v="3"/>
    <s v="Sữa chua"/>
    <n v="200000"/>
  </r>
  <r>
    <n v="92"/>
    <d v="2022-10-27T00:00:00"/>
    <n v="27"/>
    <x v="0"/>
    <n v="2022"/>
    <x v="3"/>
    <x v="0"/>
    <s v="Xăng xe máy"/>
    <n v="65000"/>
  </r>
  <r>
    <n v="93"/>
    <d v="2022-10-27T00:00:00"/>
    <n v="27"/>
    <x v="0"/>
    <n v="2022"/>
    <x v="1"/>
    <x v="0"/>
    <s v="Dầu rửa bát"/>
    <n v="79000"/>
  </r>
  <r>
    <n v="94"/>
    <d v="2022-10-27T00:00:00"/>
    <n v="27"/>
    <x v="0"/>
    <n v="2022"/>
    <x v="1"/>
    <x v="0"/>
    <s v="Quần tất"/>
    <n v="150000"/>
  </r>
  <r>
    <n v="95"/>
    <d v="2022-10-27T00:00:00"/>
    <n v="27"/>
    <x v="0"/>
    <n v="2022"/>
    <x v="1"/>
    <x v="0"/>
    <s v="Thuốc xịt"/>
    <n v="90000"/>
  </r>
  <r>
    <n v="96"/>
    <d v="2022-10-28T00:00:00"/>
    <n v="28"/>
    <x v="0"/>
    <n v="2022"/>
    <x v="0"/>
    <x v="0"/>
    <s v="Ăn sáng + trưa"/>
    <n v="25000"/>
  </r>
  <r>
    <n v="97"/>
    <d v="2022-10-28T00:00:00"/>
    <n v="28"/>
    <x v="0"/>
    <n v="2022"/>
    <x v="10"/>
    <x v="1"/>
    <s v="Uống nước"/>
    <n v="20000"/>
  </r>
  <r>
    <n v="98"/>
    <d v="2022-10-28T00:00:00"/>
    <n v="28"/>
    <x v="0"/>
    <n v="2022"/>
    <x v="11"/>
    <x v="3"/>
    <s v="Khác"/>
    <n v="300000"/>
  </r>
  <r>
    <n v="99"/>
    <d v="2022-10-29T00:00:00"/>
    <n v="29"/>
    <x v="0"/>
    <n v="2022"/>
    <x v="0"/>
    <x v="0"/>
    <s v="Ăn trưa"/>
    <n v="15000"/>
  </r>
  <r>
    <n v="100"/>
    <d v="2022-10-29T00:00:00"/>
    <n v="29"/>
    <x v="0"/>
    <n v="2022"/>
    <x v="1"/>
    <x v="0"/>
    <s v="Giáp sắt"/>
    <n v="5000"/>
  </r>
  <r>
    <n v="101"/>
    <d v="2022-10-29T00:00:00"/>
    <n v="29"/>
    <x v="0"/>
    <n v="2022"/>
    <x v="10"/>
    <x v="1"/>
    <s v="Spa"/>
    <n v="400000"/>
  </r>
  <r>
    <n v="102"/>
    <d v="2022-10-30T00:00:00"/>
    <n v="30"/>
    <x v="0"/>
    <n v="2022"/>
    <x v="0"/>
    <x v="0"/>
    <s v="Ăn tối"/>
    <n v="33000"/>
  </r>
  <r>
    <n v="103"/>
    <d v="2022-10-30T00:00:00"/>
    <n v="30"/>
    <x v="0"/>
    <n v="2022"/>
    <x v="10"/>
    <x v="1"/>
    <s v="Tào phó"/>
    <n v="10000"/>
  </r>
  <r>
    <n v="104"/>
    <d v="2022-10-30T00:00:00"/>
    <n v="30"/>
    <x v="0"/>
    <n v="2022"/>
    <x v="3"/>
    <x v="0"/>
    <s v="Xăng xe máy"/>
    <n v="80000"/>
  </r>
  <r>
    <n v="105"/>
    <d v="2022-10-30T00:00:00"/>
    <n v="30"/>
    <x v="0"/>
    <n v="2022"/>
    <x v="3"/>
    <x v="0"/>
    <s v="Sơn xe máy"/>
    <n v="100000"/>
  </r>
  <r>
    <n v="106"/>
    <d v="2022-10-31T00:00:00"/>
    <n v="31"/>
    <x v="0"/>
    <n v="2022"/>
    <x v="0"/>
    <x v="0"/>
    <s v="Ăn sáng"/>
    <n v="40000"/>
  </r>
  <r>
    <n v="107"/>
    <d v="2022-10-31T00:00:00"/>
    <n v="31"/>
    <x v="0"/>
    <n v="2022"/>
    <x v="0"/>
    <x v="0"/>
    <s v="Ăn trưa"/>
    <n v="35000"/>
  </r>
  <r>
    <n v="108"/>
    <d v="2022-10-31T00:00:00"/>
    <n v="31"/>
    <x v="0"/>
    <n v="2022"/>
    <x v="4"/>
    <x v="0"/>
    <s v="Uống nước"/>
    <n v="20000"/>
  </r>
  <r>
    <n v="109"/>
    <d v="2022-10-31T00:00:00"/>
    <n v="31"/>
    <x v="0"/>
    <n v="2022"/>
    <x v="3"/>
    <x v="0"/>
    <s v="Dán nilon"/>
    <n v="50000"/>
  </r>
  <r>
    <n v="110"/>
    <d v="2022-10-31T00:00:00"/>
    <n v="31"/>
    <x v="0"/>
    <n v="2022"/>
    <x v="0"/>
    <x v="0"/>
    <s v="Ăn tối"/>
    <n v="5000"/>
  </r>
  <r>
    <n v="111"/>
    <d v="2022-11-01T00:00:00"/>
    <n v="1"/>
    <x v="1"/>
    <n v="2022"/>
    <x v="0"/>
    <x v="0"/>
    <s v="Ăn trưa"/>
    <n v="40000"/>
  </r>
  <r>
    <n v="112"/>
    <d v="2022-11-01T00:00:00"/>
    <n v="1"/>
    <x v="1"/>
    <n v="2022"/>
    <x v="6"/>
    <x v="0"/>
    <s v="Gas T11"/>
    <n v="100000"/>
  </r>
  <r>
    <n v="113"/>
    <d v="2022-11-01T00:00:00"/>
    <n v="1"/>
    <x v="1"/>
    <n v="2022"/>
    <x v="0"/>
    <x v="0"/>
    <s v="Ăn tối"/>
    <n v="8000"/>
  </r>
  <r>
    <n v="114"/>
    <d v="2022-11-01T00:00:00"/>
    <n v="1"/>
    <x v="1"/>
    <n v="2022"/>
    <x v="8"/>
    <x v="1"/>
    <s v="Balo + túi"/>
    <n v="300000"/>
  </r>
  <r>
    <n v="115"/>
    <d v="2022-11-01T00:00:00"/>
    <n v="1"/>
    <x v="1"/>
    <n v="2022"/>
    <x v="5"/>
    <x v="0"/>
    <s v="Tiền nhà tháng 11"/>
    <n v="700000"/>
  </r>
  <r>
    <n v="116"/>
    <d v="2022-11-02T00:00:00"/>
    <n v="2"/>
    <x v="1"/>
    <n v="2022"/>
    <x v="0"/>
    <x v="0"/>
    <s v="Ăn trưa"/>
    <n v="55000"/>
  </r>
  <r>
    <n v="117"/>
    <d v="2022-11-02T00:00:00"/>
    <n v="2"/>
    <x v="1"/>
    <n v="2022"/>
    <x v="1"/>
    <x v="0"/>
    <s v="Găng tay"/>
    <n v="150000"/>
  </r>
  <r>
    <n v="118"/>
    <d v="2022-11-02T00:00:00"/>
    <n v="2"/>
    <x v="1"/>
    <n v="2022"/>
    <x v="2"/>
    <x v="1"/>
    <s v="Cắt tóc"/>
    <n v="60000"/>
  </r>
  <r>
    <n v="119"/>
    <d v="2022-11-03T00:00:00"/>
    <n v="3"/>
    <x v="1"/>
    <n v="2022"/>
    <x v="0"/>
    <x v="0"/>
    <s v="Củ đậu"/>
    <n v="10000"/>
  </r>
  <r>
    <n v="120"/>
    <d v="2022-11-03T00:00:00"/>
    <n v="3"/>
    <x v="1"/>
    <n v="2022"/>
    <x v="0"/>
    <x v="0"/>
    <s v="Ăn tối"/>
    <n v="5000"/>
  </r>
  <r>
    <n v="121"/>
    <d v="2022-11-04T00:00:00"/>
    <n v="4"/>
    <x v="1"/>
    <n v="2022"/>
    <x v="0"/>
    <x v="0"/>
    <s v="Ăn trưa"/>
    <n v="38000"/>
  </r>
  <r>
    <n v="122"/>
    <d v="2022-11-04T00:00:00"/>
    <n v="4"/>
    <x v="1"/>
    <n v="2022"/>
    <x v="3"/>
    <x v="0"/>
    <s v="Xăng xe máy"/>
    <n v="65000"/>
  </r>
  <r>
    <n v="123"/>
    <d v="2022-11-05T00:00:00"/>
    <n v="5"/>
    <x v="1"/>
    <n v="2022"/>
    <x v="0"/>
    <x v="0"/>
    <s v="Ăn trưa"/>
    <n v="49000"/>
  </r>
  <r>
    <n v="124"/>
    <d v="2022-11-05T00:00:00"/>
    <n v="5"/>
    <x v="1"/>
    <n v="2022"/>
    <x v="0"/>
    <x v="0"/>
    <s v="Quýt chua"/>
    <n v="20000"/>
  </r>
  <r>
    <n v="125"/>
    <d v="2022-11-05T00:00:00"/>
    <n v="5"/>
    <x v="1"/>
    <n v="2022"/>
    <x v="1"/>
    <x v="0"/>
    <s v="Nước uống"/>
    <n v="30000"/>
  </r>
  <r>
    <n v="126"/>
    <d v="2022-11-05T00:00:00"/>
    <n v="5"/>
    <x v="1"/>
    <n v="2022"/>
    <x v="4"/>
    <x v="0"/>
    <s v="Mút xốp"/>
    <n v="45000"/>
  </r>
  <r>
    <n v="127"/>
    <d v="2022-11-05T00:00:00"/>
    <n v="5"/>
    <x v="1"/>
    <n v="2022"/>
    <x v="9"/>
    <x v="2"/>
    <s v="Ăn ốc"/>
    <n v="75000"/>
  </r>
  <r>
    <n v="128"/>
    <d v="2022-11-06T00:00:00"/>
    <n v="6"/>
    <x v="1"/>
    <n v="2022"/>
    <x v="0"/>
    <x v="0"/>
    <s v="Ăn sáng"/>
    <n v="25000"/>
  </r>
  <r>
    <n v="129"/>
    <d v="2022-11-06T00:00:00"/>
    <n v="6"/>
    <x v="1"/>
    <n v="2022"/>
    <x v="0"/>
    <x v="0"/>
    <s v="Ăn trưa"/>
    <n v="45000"/>
  </r>
  <r>
    <n v="130"/>
    <d v="2022-11-06T00:00:00"/>
    <n v="6"/>
    <x v="1"/>
    <n v="2022"/>
    <x v="9"/>
    <x v="2"/>
    <s v="Thu phí tiền dịch vụ"/>
    <n v="11000"/>
  </r>
  <r>
    <n v="131"/>
    <d v="2022-11-06T00:00:00"/>
    <n v="6"/>
    <x v="1"/>
    <n v="2022"/>
    <x v="7"/>
    <x v="0"/>
    <s v="Điện nước tháng 10"/>
    <n v="300000"/>
  </r>
  <r>
    <n v="132"/>
    <d v="2022-11-07T00:00:00"/>
    <n v="7"/>
    <x v="1"/>
    <n v="2022"/>
    <x v="0"/>
    <x v="0"/>
    <s v="Ăn trưa"/>
    <n v="45000"/>
  </r>
  <r>
    <n v="133"/>
    <d v="2022-11-07T00:00:00"/>
    <n v="7"/>
    <x v="1"/>
    <n v="2022"/>
    <x v="1"/>
    <x v="0"/>
    <s v="Thuốc sốt"/>
    <n v="60000"/>
  </r>
  <r>
    <n v="134"/>
    <d v="2022-11-07T00:00:00"/>
    <n v="7"/>
    <x v="1"/>
    <n v="2022"/>
    <x v="0"/>
    <x v="0"/>
    <s v="Ăn tối"/>
    <n v="10000"/>
  </r>
  <r>
    <n v="135"/>
    <d v="2022-11-08T00:00:00"/>
    <n v="8"/>
    <x v="1"/>
    <n v="2022"/>
    <x v="0"/>
    <x v="0"/>
    <s v="Ăn trưa"/>
    <n v="42000"/>
  </r>
  <r>
    <n v="136"/>
    <d v="2022-11-08T00:00:00"/>
    <n v="8"/>
    <x v="1"/>
    <n v="2022"/>
    <x v="0"/>
    <x v="0"/>
    <s v="Ăn chiều"/>
    <n v="12000"/>
  </r>
  <r>
    <n v="137"/>
    <d v="2022-11-08T00:00:00"/>
    <n v="8"/>
    <x v="1"/>
    <n v="2022"/>
    <x v="0"/>
    <x v="0"/>
    <s v="Ăn tối"/>
    <n v="5000"/>
  </r>
  <r>
    <n v="138"/>
    <d v="2022-11-08T00:00:00"/>
    <n v="8"/>
    <x v="1"/>
    <n v="2022"/>
    <x v="1"/>
    <x v="0"/>
    <s v="Nhu yếu phẩm T11"/>
    <n v="217000"/>
  </r>
  <r>
    <n v="139"/>
    <d v="2022-11-09T00:00:00"/>
    <n v="9"/>
    <x v="1"/>
    <n v="2022"/>
    <x v="1"/>
    <x v="0"/>
    <s v="Thuốc sốt"/>
    <n v="60000"/>
  </r>
  <r>
    <n v="140"/>
    <d v="2022-11-09T00:00:00"/>
    <n v="9"/>
    <x v="1"/>
    <n v="2022"/>
    <x v="0"/>
    <x v="0"/>
    <s v="Ăn trưa"/>
    <n v="53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n v="1"/>
    <d v="2022-10-01T00:00:00"/>
    <n v="1"/>
    <n v="10"/>
    <n v="2022"/>
    <x v="0"/>
    <x v="0"/>
    <s v="Khởi tạo quỹ S"/>
    <n v="3000000"/>
  </r>
  <r>
    <n v="2"/>
    <d v="2022-10-01T00:00:00"/>
    <n v="1"/>
    <n v="10"/>
    <n v="2022"/>
    <x v="1"/>
    <x v="1"/>
    <s v="Khởi tạo quỹ T"/>
    <n v="1500000"/>
  </r>
  <r>
    <n v="3"/>
    <d v="2022-10-01T00:00:00"/>
    <n v="1"/>
    <n v="10"/>
    <n v="2022"/>
    <x v="2"/>
    <x v="2"/>
    <s v="Khởi tạo quỹ C"/>
    <n v="700000"/>
  </r>
  <r>
    <n v="4"/>
    <d v="2022-10-01T00:00:00"/>
    <n v="1"/>
    <n v="10"/>
    <n v="2022"/>
    <x v="3"/>
    <x v="3"/>
    <s v="Khởi tạo quỹ Y"/>
    <n v="1500000"/>
  </r>
  <r>
    <n v="5"/>
    <d v="2022-10-01T00:00:00"/>
    <n v="1"/>
    <n v="10"/>
    <n v="2022"/>
    <x v="4"/>
    <x v="4"/>
    <s v="Khởi tạo quỹ Đ"/>
    <n v="700000"/>
  </r>
  <r>
    <n v="6"/>
    <d v="2022-10-06T00:00:00"/>
    <n v="6"/>
    <n v="10"/>
    <n v="2022"/>
    <x v="5"/>
    <x v="0"/>
    <s v="Thu tiền lương T9"/>
    <n v="3500000"/>
  </r>
  <r>
    <n v="7"/>
    <d v="2022-10-06T00:00:00"/>
    <n v="6"/>
    <n v="10"/>
    <n v="2022"/>
    <x v="6"/>
    <x v="1"/>
    <s v="Thu tiền lương T9"/>
    <n v="4303000"/>
  </r>
  <r>
    <n v="8"/>
    <d v="2022-10-14T00:00:00"/>
    <n v="14"/>
    <n v="10"/>
    <n v="2022"/>
    <x v="0"/>
    <x v="0"/>
    <s v="Nhặt được"/>
    <n v="2000"/>
  </r>
  <r>
    <n v="9"/>
    <d v="2022-10-14T00:00:00"/>
    <n v="14"/>
    <n v="10"/>
    <n v="2022"/>
    <x v="4"/>
    <x v="4"/>
    <s v="Tiền thưởng giao dịch"/>
    <n v="100"/>
  </r>
  <r>
    <n v="10"/>
    <d v="2022-10-16T00:00:00"/>
    <n v="16"/>
    <n v="10"/>
    <n v="2022"/>
    <x v="2"/>
    <x v="2"/>
    <s v="Sửa máy tính"/>
    <n v="45000"/>
  </r>
  <r>
    <n v="11"/>
    <d v="2022-10-16T00:00:00"/>
    <n v="16"/>
    <n v="10"/>
    <n v="2022"/>
    <x v="4"/>
    <x v="4"/>
    <s v="Trả lãi tiền gửi số"/>
    <n v="189"/>
  </r>
  <r>
    <n v="12"/>
    <d v="2022-10-21T00:00:00"/>
    <n v="21"/>
    <n v="10"/>
    <n v="2022"/>
    <x v="4"/>
    <x v="4"/>
    <s v="Cài máy chị thu KB"/>
    <n v="200000"/>
  </r>
  <r>
    <n v="13"/>
    <d v="2022-10-23T00:00:00"/>
    <n v="23"/>
    <n v="10"/>
    <n v="2022"/>
    <x v="4"/>
    <x v="4"/>
    <s v="Cài cam wifi chị na"/>
    <n v="170000"/>
  </r>
  <r>
    <n v="14"/>
    <d v="2022-10-26T00:00:00"/>
    <n v="26"/>
    <n v="10"/>
    <n v="2022"/>
    <x v="7"/>
    <x v="0"/>
    <s v="Công tác phí vân hồ"/>
    <n v="300000"/>
  </r>
  <r>
    <n v="15"/>
    <d v="2022-11-01T00:00:00"/>
    <n v="1"/>
    <n v="11"/>
    <n v="2022"/>
    <x v="1"/>
    <x v="1"/>
    <s v="Tiền trong TK"/>
    <n v="800"/>
  </r>
  <r>
    <n v="16"/>
    <d v="2022-11-05T00:00:00"/>
    <n v="5"/>
    <n v="11"/>
    <n v="2022"/>
    <x v="1"/>
    <x v="1"/>
    <s v="Tiền gửi tk"/>
    <n v="56300"/>
  </r>
  <r>
    <n v="17"/>
    <d v="2022-11-06T00:00:00"/>
    <n v="6"/>
    <n v="11"/>
    <n v="2022"/>
    <x v="5"/>
    <x v="0"/>
    <s v="Thu tiền lương T10"/>
    <n v="3000000"/>
  </r>
  <r>
    <n v="18"/>
    <d v="2022-11-06T00:00:00"/>
    <n v="6"/>
    <n v="11"/>
    <n v="2022"/>
    <x v="8"/>
    <x v="4"/>
    <s v="Thu tiền lương T10"/>
    <n v="800000"/>
  </r>
  <r>
    <n v="19"/>
    <d v="2022-11-06T00:00:00"/>
    <n v="6"/>
    <n v="11"/>
    <n v="2022"/>
    <x v="9"/>
    <x v="2"/>
    <s v="Thu tiền lương T10"/>
    <n v="810000"/>
  </r>
  <r>
    <n v="20"/>
    <d v="2022-11-06T00:00:00"/>
    <n v="6"/>
    <n v="11"/>
    <n v="2022"/>
    <x v="10"/>
    <x v="3"/>
    <s v="Thu tiền lương T10"/>
    <n v="1500000"/>
  </r>
  <r>
    <n v="21"/>
    <d v="2022-11-07T00:00:00"/>
    <n v="7"/>
    <n v="11"/>
    <n v="2022"/>
    <x v="0"/>
    <x v="0"/>
    <s v="Nhặt được 3000"/>
    <n v="3000"/>
  </r>
  <r>
    <n v="22"/>
    <d v="2022-11-07T00:00:00"/>
    <n v="7"/>
    <n v="11"/>
    <n v="2022"/>
    <x v="6"/>
    <x v="1"/>
    <s v="Tiền lương T10"/>
    <n v="144000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4">
  <r>
    <n v="1"/>
    <n v="1"/>
    <x v="0"/>
    <x v="0"/>
    <x v="0"/>
    <x v="0"/>
    <s v="Phí duy trì tài khoản"/>
    <n v="11000"/>
    <s v="Agribank 4/6/2022"/>
  </r>
  <r>
    <n v="2"/>
    <n v="1"/>
    <x v="0"/>
    <x v="0"/>
    <x v="1"/>
    <x v="1"/>
    <s v="Mua đồ văn phòng"/>
    <n v="237000"/>
    <s v="Trống, gạt từ 2 bộ"/>
  </r>
  <r>
    <n v="3"/>
    <n v="1"/>
    <x v="0"/>
    <x v="0"/>
    <x v="2"/>
    <x v="2"/>
    <s v="Mua xăng xe máy"/>
    <n v="90000"/>
    <s v="Giá xăng 95 31,230 VNĐ"/>
  </r>
  <r>
    <n v="4"/>
    <n v="2"/>
    <x v="0"/>
    <x v="0"/>
    <x v="3"/>
    <x v="1"/>
    <s v="Mua đồng hồ điện tử"/>
    <n v="160000"/>
    <s v="Mua để chạy bộ"/>
  </r>
  <r>
    <n v="5"/>
    <n v="2"/>
    <x v="0"/>
    <x v="0"/>
    <x v="4"/>
    <x v="2"/>
    <s v="Mu đồ ăn tối"/>
    <n v="10000"/>
    <s v="Dưa + Hành"/>
  </r>
  <r>
    <n v="6"/>
    <n v="3"/>
    <x v="0"/>
    <x v="0"/>
    <x v="1"/>
    <x v="1"/>
    <s v="Ăn trưa"/>
    <n v="50000"/>
    <s v="Cơm rang đức trọng"/>
  </r>
  <r>
    <n v="7"/>
    <n v="3"/>
    <x v="0"/>
    <x v="0"/>
    <x v="1"/>
    <x v="1"/>
    <s v="Trà chanh bụi phố"/>
    <n v="30000"/>
    <s v="Thuận Châu"/>
  </r>
  <r>
    <n v="8"/>
    <n v="3"/>
    <x v="0"/>
    <x v="0"/>
    <x v="4"/>
    <x v="2"/>
    <s v="Ăn tối"/>
    <n v="42000"/>
    <s v="Thịt lợn + Bắp cải"/>
  </r>
  <r>
    <n v="9"/>
    <n v="4"/>
    <x v="0"/>
    <x v="0"/>
    <x v="2"/>
    <x v="2"/>
    <s v="Xăng xe máy"/>
    <n v="40000"/>
    <s v="CTP dư 50K"/>
  </r>
  <r>
    <n v="10"/>
    <n v="4"/>
    <x v="0"/>
    <x v="0"/>
    <x v="4"/>
    <x v="2"/>
    <s v="Ăn tối"/>
    <n v="47000"/>
    <s v="Thịt lợn + Rau ngót"/>
  </r>
  <r>
    <n v="11"/>
    <n v="5"/>
    <x v="0"/>
    <x v="0"/>
    <x v="1"/>
    <x v="1"/>
    <s v="Mua quà bác dũng"/>
    <n v="222000"/>
    <s v="Bánh"/>
  </r>
  <r>
    <n v="12"/>
    <n v="5"/>
    <x v="0"/>
    <x v="0"/>
    <x v="3"/>
    <x v="1"/>
    <s v="Lấy cao răng"/>
    <n v="100000"/>
    <s v="Lấy cao răng"/>
  </r>
  <r>
    <n v="13"/>
    <n v="6"/>
    <x v="0"/>
    <x v="0"/>
    <x v="4"/>
    <x v="2"/>
    <s v="Ăn Sáng"/>
    <n v="34000"/>
    <s v="Ăn bún"/>
  </r>
  <r>
    <n v="14"/>
    <n v="6"/>
    <x v="0"/>
    <x v="0"/>
    <x v="1"/>
    <x v="1"/>
    <s v="Bánh Kẹo"/>
    <n v="80000"/>
    <s v="Thạch + chocopie"/>
  </r>
  <r>
    <n v="15"/>
    <n v="6"/>
    <x v="0"/>
    <x v="0"/>
    <x v="4"/>
    <x v="2"/>
    <s v="Ăn tối"/>
    <n v="40000"/>
    <s v="Khác"/>
  </r>
  <r>
    <n v="16"/>
    <n v="6"/>
    <x v="0"/>
    <x v="0"/>
    <x v="1"/>
    <x v="1"/>
    <s v="Áo mưa"/>
    <n v="10000"/>
    <s v="Áo mưa giấy"/>
  </r>
  <r>
    <n v="17"/>
    <n v="7"/>
    <x v="0"/>
    <x v="0"/>
    <x v="4"/>
    <x v="2"/>
    <s v="Ăn sáng + trưa"/>
    <n v="50000"/>
    <s v="Xôi + gà"/>
  </r>
  <r>
    <n v="18"/>
    <n v="7"/>
    <x v="0"/>
    <x v="0"/>
    <x v="5"/>
    <x v="1"/>
    <s v="Ăn gà Mẹt"/>
    <n v="200000"/>
    <s v="Quán Hòa Bếp"/>
  </r>
  <r>
    <n v="19"/>
    <n v="8"/>
    <x v="0"/>
    <x v="0"/>
    <x v="4"/>
    <x v="2"/>
    <s v="Xôi Xiên Nướng"/>
    <n v="10000"/>
    <s v="Xôi Xiên"/>
  </r>
  <r>
    <n v="20"/>
    <n v="8"/>
    <x v="0"/>
    <x v="0"/>
    <x v="4"/>
    <x v="2"/>
    <s v="Tiền ăn tháng 6"/>
    <n v="500000"/>
    <s v="Tiền Ăn trưa"/>
  </r>
  <r>
    <n v="21"/>
    <n v="9"/>
    <x v="0"/>
    <x v="0"/>
    <x v="1"/>
    <x v="1"/>
    <s v="Uống nước"/>
    <n v="30000"/>
    <s v="Trà tranh Long"/>
  </r>
  <r>
    <n v="22"/>
    <n v="9"/>
    <x v="0"/>
    <x v="0"/>
    <x v="4"/>
    <x v="2"/>
    <s v="Miến Ngan"/>
    <n v="30000"/>
    <s v="Quang truong"/>
  </r>
  <r>
    <n v="23"/>
    <n v="10"/>
    <x v="0"/>
    <x v="0"/>
    <x v="4"/>
    <x v="2"/>
    <s v="Ăn bún cá"/>
    <n v="35000"/>
    <s v="Bún cá"/>
  </r>
  <r>
    <n v="24"/>
    <n v="10"/>
    <x v="0"/>
    <x v="0"/>
    <x v="2"/>
    <x v="2"/>
    <s v="Xăng xe máy"/>
    <n v="90000"/>
    <s v="Xăng 92"/>
  </r>
  <r>
    <n v="25"/>
    <n v="11"/>
    <x v="0"/>
    <x v="0"/>
    <x v="1"/>
    <x v="1"/>
    <s v="Mua nhíp"/>
    <n v="14000"/>
    <s v="Nhíp thẳng cong"/>
  </r>
  <r>
    <n v="26"/>
    <n v="12"/>
    <x v="0"/>
    <x v="0"/>
    <x v="1"/>
    <x v="1"/>
    <s v="Tặng Ông Bà"/>
    <n v="200000"/>
    <s v="Khác"/>
  </r>
  <r>
    <n v="27"/>
    <n v="12"/>
    <x v="0"/>
    <x v="0"/>
    <x v="6"/>
    <x v="2"/>
    <s v="Nhu yếu phẩm tháng 6"/>
    <n v="754000"/>
    <s v="NYP tháng 6"/>
  </r>
  <r>
    <n v="28"/>
    <n v="12"/>
    <x v="0"/>
    <x v="0"/>
    <x v="3"/>
    <x v="1"/>
    <s v="Cắt tóc"/>
    <n v="60000"/>
    <s v="Cắt tóc"/>
  </r>
  <r>
    <n v="29"/>
    <n v="13"/>
    <x v="0"/>
    <x v="0"/>
    <x v="4"/>
    <x v="2"/>
    <s v="Ăn Sáng"/>
    <n v="30000"/>
    <s v="Ăn bún"/>
  </r>
  <r>
    <n v="30"/>
    <n v="14"/>
    <x v="0"/>
    <x v="0"/>
    <x v="4"/>
    <x v="2"/>
    <s v="Ăn tối"/>
    <n v="7000"/>
    <s v="Rau ngót"/>
  </r>
  <r>
    <n v="31"/>
    <n v="15"/>
    <x v="0"/>
    <x v="0"/>
    <x v="7"/>
    <x v="2"/>
    <s v="Tiền điện nước T6"/>
    <n v="129000"/>
    <s v="Điện nước"/>
  </r>
  <r>
    <n v="32"/>
    <n v="15"/>
    <x v="0"/>
    <x v="0"/>
    <x v="1"/>
    <x v="1"/>
    <s v="Chi Phí ẩn"/>
    <n v="8000"/>
    <s v="Không rõ"/>
  </r>
  <r>
    <n v="33"/>
    <n v="15"/>
    <x v="0"/>
    <x v="0"/>
    <x v="8"/>
    <x v="2"/>
    <s v="Trích tiền mạng + Gas"/>
    <n v="160000"/>
    <s v="Gas mạng trích riêng"/>
  </r>
  <r>
    <n v="34"/>
    <n v="16"/>
    <x v="0"/>
    <x v="0"/>
    <x v="4"/>
    <x v="2"/>
    <s v="Ăn tối"/>
    <n v="50000"/>
    <s v="Xương + bí"/>
  </r>
  <r>
    <n v="35"/>
    <n v="16"/>
    <x v="0"/>
    <x v="0"/>
    <x v="2"/>
    <x v="2"/>
    <s v="Xăng xe máy"/>
    <n v="95000"/>
    <s v="Xăng 92"/>
  </r>
  <r>
    <n v="36"/>
    <n v="17"/>
    <x v="0"/>
    <x v="0"/>
    <x v="4"/>
    <x v="2"/>
    <s v="Ăn Sáng"/>
    <n v="30000"/>
    <s v="Mì tôm lòng"/>
  </r>
  <r>
    <n v="37"/>
    <n v="17"/>
    <x v="0"/>
    <x v="0"/>
    <x v="2"/>
    <x v="2"/>
    <s v="Dầu xe máy"/>
    <n v="100000"/>
    <s v="Thay dầu xe 83k"/>
  </r>
  <r>
    <n v="38"/>
    <n v="18"/>
    <x v="0"/>
    <x v="0"/>
    <x v="4"/>
    <x v="2"/>
    <s v="Ăn Sáng"/>
    <n v="10000"/>
    <s v="Xôi xiên"/>
  </r>
  <r>
    <n v="39"/>
    <n v="19"/>
    <x v="0"/>
    <x v="0"/>
    <x v="1"/>
    <x v="1"/>
    <s v="Con bạn tâm mất"/>
    <n v="100000"/>
    <s v="12a2"/>
  </r>
  <r>
    <n v="40"/>
    <n v="22"/>
    <x v="0"/>
    <x v="0"/>
    <x v="3"/>
    <x v="1"/>
    <s v="Đai nịt thắt lưng"/>
    <n v="53000"/>
    <s v="Đai giữ sơ vin"/>
  </r>
  <r>
    <n v="41"/>
    <n v="22"/>
    <x v="0"/>
    <x v="0"/>
    <x v="1"/>
    <x v="1"/>
    <s v="Uống nước"/>
    <n v="20000"/>
    <s v="Trà tranh"/>
  </r>
  <r>
    <n v="42"/>
    <n v="22"/>
    <x v="0"/>
    <x v="0"/>
    <x v="9"/>
    <x v="1"/>
    <s v="Khẩu trang"/>
    <n v="227000"/>
    <s v="30 gói"/>
  </r>
  <r>
    <n v="43"/>
    <n v="23"/>
    <x v="0"/>
    <x v="0"/>
    <x v="2"/>
    <x v="2"/>
    <s v="Xăng xe máy"/>
    <n v="100000"/>
    <s v="Xăng 95"/>
  </r>
  <r>
    <n v="44"/>
    <n v="23"/>
    <x v="0"/>
    <x v="0"/>
    <x v="4"/>
    <x v="2"/>
    <s v="Ăn tối"/>
    <n v="24000"/>
    <s v="Trứng + rau bí"/>
  </r>
  <r>
    <n v="45"/>
    <n v="23"/>
    <x v="0"/>
    <x v="0"/>
    <x v="1"/>
    <x v="1"/>
    <s v="Găng tay y tế"/>
    <n v="120000"/>
    <s v="Găng tay"/>
  </r>
  <r>
    <n v="46"/>
    <n v="24"/>
    <x v="0"/>
    <x v="0"/>
    <x v="4"/>
    <x v="2"/>
    <s v="Xôi + Sung"/>
    <n v="30000"/>
    <s v="Xôi sáng + Sung muối"/>
  </r>
  <r>
    <n v="47"/>
    <n v="24"/>
    <x v="0"/>
    <x v="0"/>
    <x v="5"/>
    <x v="1"/>
    <s v="Ăn quán"/>
    <n v="100000"/>
    <s v="Về bản em"/>
  </r>
  <r>
    <n v="48"/>
    <n v="25"/>
    <x v="0"/>
    <x v="0"/>
    <x v="4"/>
    <x v="2"/>
    <s v="Miến Ngan + Rau ngót"/>
    <n v="40000"/>
    <s v="Sáng + tối"/>
  </r>
  <r>
    <n v="49"/>
    <n v="26"/>
    <x v="0"/>
    <x v="0"/>
    <x v="4"/>
    <x v="2"/>
    <s v="Mì tôm"/>
    <n v="24000"/>
    <s v="3 Ômachi"/>
  </r>
  <r>
    <n v="50"/>
    <n v="26"/>
    <x v="0"/>
    <x v="0"/>
    <x v="4"/>
    <x v="2"/>
    <s v="Canh ngao + Thịt lợn"/>
    <n v="55000"/>
    <s v="3 lạng"/>
  </r>
  <r>
    <n v="51"/>
    <n v="27"/>
    <x v="0"/>
    <x v="0"/>
    <x v="4"/>
    <x v="2"/>
    <s v="Cơm rang"/>
    <n v="25000"/>
    <s v="Dưa bò"/>
  </r>
  <r>
    <n v="52"/>
    <n v="27"/>
    <x v="0"/>
    <x v="0"/>
    <x v="1"/>
    <x v="1"/>
    <s v="Sữa chua"/>
    <n v="200000"/>
    <s v="Thùng to"/>
  </r>
  <r>
    <n v="53"/>
    <n v="28"/>
    <x v="0"/>
    <x v="0"/>
    <x v="4"/>
    <x v="2"/>
    <s v="Ăn sáng"/>
    <n v="35000"/>
    <s v="Bún cá"/>
  </r>
  <r>
    <n v="54"/>
    <n v="28"/>
    <x v="0"/>
    <x v="0"/>
    <x v="4"/>
    <x v="2"/>
    <s v="Ăn tối"/>
    <n v="12000"/>
    <s v="Cà chua xu xu"/>
  </r>
  <r>
    <n v="55"/>
    <n v="29"/>
    <x v="0"/>
    <x v="0"/>
    <x v="4"/>
    <x v="2"/>
    <s v="Ăn sáng + tối"/>
    <n v="50000"/>
    <s v="Xôi + chân gà"/>
  </r>
  <r>
    <n v="56"/>
    <n v="29"/>
    <x v="0"/>
    <x v="0"/>
    <x v="2"/>
    <x v="2"/>
    <s v="Xăng xe máy"/>
    <n v="70000"/>
    <s v="Xăng 95"/>
  </r>
  <r>
    <n v="57"/>
    <n v="29"/>
    <x v="0"/>
    <x v="0"/>
    <x v="3"/>
    <x v="1"/>
    <s v="Cắt tóc"/>
    <n v="60000"/>
    <s v="Cắt tóc"/>
  </r>
  <r>
    <n v="58"/>
    <n v="2"/>
    <x v="1"/>
    <x v="0"/>
    <x v="1"/>
    <x v="1"/>
    <s v="Sinh nhật con E Mạnh"/>
    <n v="200000"/>
    <s v="Lò Nguyên Vũ 1 Tuổi"/>
  </r>
  <r>
    <n v="59"/>
    <n v="3"/>
    <x v="1"/>
    <x v="0"/>
    <x v="1"/>
    <x v="1"/>
    <s v="Gửi tiền đám b Tiện"/>
    <n v="200000"/>
    <s v="Gửi Trường"/>
  </r>
  <r>
    <n v="60"/>
    <n v="4"/>
    <x v="1"/>
    <x v="0"/>
    <x v="4"/>
    <x v="2"/>
    <s v="Bún + Dưa"/>
    <n v="40000"/>
    <s v="Bún thập cẩm"/>
  </r>
  <r>
    <n v="61"/>
    <n v="5"/>
    <x v="1"/>
    <x v="0"/>
    <x v="3"/>
    <x v="1"/>
    <s v="Sữa rửa mặt"/>
    <n v="50000"/>
    <s v="Oxi giảm nhờn"/>
  </r>
  <r>
    <n v="62"/>
    <n v="5"/>
    <x v="1"/>
    <x v="0"/>
    <x v="6"/>
    <x v="2"/>
    <s v="Nhu yếu phẩm tháng 7"/>
    <n v="198000"/>
    <s v="Nhu yếu phẩm"/>
  </r>
  <r>
    <n v="63"/>
    <n v="6"/>
    <x v="1"/>
    <x v="0"/>
    <x v="1"/>
    <x v="1"/>
    <s v="Bi-a + Tua vít"/>
    <n v="140000"/>
    <s v="Bi-a 60K"/>
  </r>
  <r>
    <n v="64"/>
    <n v="6"/>
    <x v="1"/>
    <x v="0"/>
    <x v="4"/>
    <x v="2"/>
    <s v="Ăn trưa T7 + Sáng"/>
    <n v="510000"/>
    <s v="Ăn trưa T7"/>
  </r>
  <r>
    <n v="65"/>
    <n v="6"/>
    <x v="1"/>
    <x v="0"/>
    <x v="2"/>
    <x v="2"/>
    <s v="Xăng xe máy"/>
    <n v="70000"/>
    <s v="Xăng 95"/>
  </r>
  <r>
    <n v="66"/>
    <n v="7"/>
    <x v="1"/>
    <x v="0"/>
    <x v="4"/>
    <x v="2"/>
    <s v="Ăn tối"/>
    <n v="10000"/>
    <s v="Cải mầm"/>
  </r>
  <r>
    <n v="67"/>
    <n v="8"/>
    <x v="1"/>
    <x v="0"/>
    <x v="4"/>
    <x v="2"/>
    <s v="Ăn sáng + tối"/>
    <n v="90000"/>
    <s v="Xôi + tối"/>
  </r>
  <r>
    <n v="68"/>
    <n v="8"/>
    <x v="1"/>
    <x v="0"/>
    <x v="1"/>
    <x v="1"/>
    <s v="LK máy in"/>
    <n v="149000"/>
    <s v="Trống gạt"/>
  </r>
  <r>
    <n v="69"/>
    <n v="9"/>
    <x v="1"/>
    <x v="0"/>
    <x v="4"/>
    <x v="2"/>
    <s v="Ăn trưa + Tối"/>
    <n v="55000"/>
    <s v="Cơm rang đức trọng"/>
  </r>
  <r>
    <n v="70"/>
    <n v="9"/>
    <x v="1"/>
    <x v="0"/>
    <x v="2"/>
    <x v="2"/>
    <s v="Xăng xe máy"/>
    <n v="60000"/>
    <s v="Xăng 95"/>
  </r>
  <r>
    <n v="71"/>
    <n v="9"/>
    <x v="1"/>
    <x v="0"/>
    <x v="9"/>
    <x v="1"/>
    <s v="Mua áo Phông 3 cái"/>
    <n v="897000"/>
    <s v="Yody"/>
  </r>
  <r>
    <n v="72"/>
    <n v="10"/>
    <x v="1"/>
    <x v="0"/>
    <x v="9"/>
    <x v="1"/>
    <s v="Mua bánh"/>
    <n v="97000"/>
    <s v="Bánh"/>
  </r>
  <r>
    <n v="73"/>
    <n v="11"/>
    <x v="1"/>
    <x v="0"/>
    <x v="4"/>
    <x v="2"/>
    <s v="Ăn sáng"/>
    <n v="55000"/>
    <s v="Bún"/>
  </r>
  <r>
    <n v="74"/>
    <n v="12"/>
    <x v="1"/>
    <x v="0"/>
    <x v="4"/>
    <x v="2"/>
    <s v="Ăn sáng"/>
    <n v="10000"/>
    <s v="Xôi"/>
  </r>
  <r>
    <n v="75"/>
    <n v="12"/>
    <x v="1"/>
    <x v="0"/>
    <x v="6"/>
    <x v="2"/>
    <s v="Nước mắm"/>
    <n v="43000"/>
    <s v="Chinsu"/>
  </r>
  <r>
    <n v="76"/>
    <n v="12"/>
    <x v="1"/>
    <x v="0"/>
    <x v="9"/>
    <x v="1"/>
    <s v="Bánh Kẹo"/>
    <n v="149000"/>
    <s v="Bánh + thạch"/>
  </r>
  <r>
    <n v="77"/>
    <n v="13"/>
    <x v="1"/>
    <x v="0"/>
    <x v="4"/>
    <x v="2"/>
    <s v="Ăn sáng"/>
    <n v="10000"/>
    <s v="Bánh mì"/>
  </r>
  <r>
    <n v="78"/>
    <n v="13"/>
    <x v="1"/>
    <x v="0"/>
    <x v="2"/>
    <x v="2"/>
    <s v="Xăng xe máy"/>
    <n v="70000"/>
    <s v="Xăng 95"/>
  </r>
  <r>
    <n v="79"/>
    <n v="13"/>
    <x v="1"/>
    <x v="0"/>
    <x v="8"/>
    <x v="2"/>
    <s v="Thẻ Điện thoại"/>
    <n v="100000"/>
    <s v="Nạp từ ví T"/>
  </r>
  <r>
    <n v="80"/>
    <n v="14"/>
    <x v="1"/>
    <x v="0"/>
    <x v="4"/>
    <x v="2"/>
    <s v="Mì phở"/>
    <n v="11000"/>
    <s v="Mì bò + HH"/>
  </r>
  <r>
    <n v="81"/>
    <n v="14"/>
    <x v="1"/>
    <x v="0"/>
    <x v="1"/>
    <x v="1"/>
    <s v="Bánh Kẹo"/>
    <n v="143000"/>
    <s v="Bánh kẹo"/>
  </r>
  <r>
    <n v="82"/>
    <n v="15"/>
    <x v="1"/>
    <x v="0"/>
    <x v="9"/>
    <x v="1"/>
    <s v="Giày + Thắt lưng"/>
    <n v="750000"/>
    <s v="Giày, thắt lưng"/>
  </r>
  <r>
    <n v="83"/>
    <n v="15"/>
    <x v="1"/>
    <x v="0"/>
    <x v="3"/>
    <x v="1"/>
    <s v="Cắt tóc"/>
    <n v="60000"/>
    <s v="Cắt tóc"/>
  </r>
  <r>
    <n v="84"/>
    <n v="15"/>
    <x v="1"/>
    <x v="0"/>
    <x v="4"/>
    <x v="2"/>
    <s v="Ăn uống"/>
    <n v="40000"/>
    <s v="Bún + Cà"/>
  </r>
  <r>
    <n v="85"/>
    <n v="15"/>
    <x v="1"/>
    <x v="0"/>
    <x v="7"/>
    <x v="2"/>
    <s v="Điện nước"/>
    <n v="49000"/>
    <s v="Điện nước"/>
  </r>
  <r>
    <n v="86"/>
    <n v="15"/>
    <x v="1"/>
    <x v="0"/>
    <x v="0"/>
    <x v="0"/>
    <s v="Trợ cấp Ví C"/>
    <n v="1948482"/>
    <s v="Trợ cấp"/>
  </r>
  <r>
    <n v="87"/>
    <n v="15"/>
    <x v="1"/>
    <x v="0"/>
    <x v="0"/>
    <x v="0"/>
    <s v="Phí rút tiền"/>
    <n v="1100"/>
    <s v="Rút tiền"/>
  </r>
  <r>
    <n v="88"/>
    <n v="17"/>
    <x v="1"/>
    <x v="0"/>
    <x v="2"/>
    <x v="2"/>
    <s v="Xăng xe máy"/>
    <n v="90000"/>
    <s v="Xăng 95"/>
  </r>
  <r>
    <n v="89"/>
    <n v="17"/>
    <x v="1"/>
    <x v="0"/>
    <x v="3"/>
    <x v="1"/>
    <s v="Quần bò + Vải"/>
    <n v="580000"/>
    <s v="Quần"/>
  </r>
  <r>
    <n v="90"/>
    <n v="17"/>
    <x v="1"/>
    <x v="0"/>
    <x v="9"/>
    <x v="1"/>
    <s v="Bưởi Thạch"/>
    <n v="155000"/>
    <s v="Bưởi Thạch"/>
  </r>
  <r>
    <n v="91"/>
    <n v="18"/>
    <x v="1"/>
    <x v="0"/>
    <x v="1"/>
    <x v="1"/>
    <s v="Bia"/>
    <n v="75000"/>
    <s v="Bia"/>
  </r>
  <r>
    <n v="92"/>
    <n v="19"/>
    <x v="1"/>
    <x v="0"/>
    <x v="1"/>
    <x v="1"/>
    <s v="Bia"/>
    <n v="40000"/>
    <s v="Bia"/>
  </r>
  <r>
    <n v="93"/>
    <n v="19"/>
    <x v="1"/>
    <x v="0"/>
    <x v="2"/>
    <x v="2"/>
    <s v="Xăng xe máy"/>
    <n v="60000"/>
    <s v="Xăng 95"/>
  </r>
  <r>
    <n v="94"/>
    <n v="20"/>
    <x v="1"/>
    <x v="0"/>
    <x v="0"/>
    <x v="0"/>
    <s v="Phí quản lý tài khoản"/>
    <n v="5500"/>
    <s v="QLTK"/>
  </r>
  <r>
    <n v="95"/>
    <n v="20"/>
    <x v="1"/>
    <x v="0"/>
    <x v="4"/>
    <x v="2"/>
    <s v="Ăn sáng"/>
    <n v="10000"/>
    <s v="Xôi xiên"/>
  </r>
  <r>
    <n v="96"/>
    <n v="21"/>
    <x v="1"/>
    <x v="0"/>
    <x v="4"/>
    <x v="2"/>
    <s v="Ăn tối"/>
    <n v="7000"/>
    <s v="Cải ngọt"/>
  </r>
  <r>
    <n v="97"/>
    <n v="22"/>
    <x v="1"/>
    <x v="0"/>
    <x v="4"/>
    <x v="2"/>
    <s v="Ăn Uống"/>
    <n v="70000"/>
    <s v="Sáng + tối"/>
  </r>
  <r>
    <n v="98"/>
    <n v="23"/>
    <x v="1"/>
    <x v="0"/>
    <x v="2"/>
    <x v="2"/>
    <s v="Xăng xe máy"/>
    <n v="70000"/>
    <s v="Xăng 95"/>
  </r>
  <r>
    <n v="99"/>
    <n v="23"/>
    <x v="1"/>
    <x v="0"/>
    <x v="4"/>
    <x v="2"/>
    <s v="Ăn uống"/>
    <n v="40000"/>
    <s v="Ăn trưa T7"/>
  </r>
  <r>
    <n v="100"/>
    <n v="25"/>
    <x v="1"/>
    <x v="0"/>
    <x v="4"/>
    <x v="2"/>
    <s v="Ăn uống"/>
    <n v="50000"/>
    <s v="Ăn bún"/>
  </r>
  <r>
    <n v="101"/>
    <n v="25"/>
    <x v="1"/>
    <x v="0"/>
    <x v="4"/>
    <x v="2"/>
    <s v="Ăn uống"/>
    <n v="45000"/>
    <s v="Ăn tối"/>
  </r>
  <r>
    <n v="102"/>
    <n v="25"/>
    <x v="1"/>
    <x v="0"/>
    <x v="0"/>
    <x v="0"/>
    <s v="Phí rút tiền"/>
    <n v="1100"/>
    <s v="Rút tiền"/>
  </r>
  <r>
    <n v="103"/>
    <n v="25"/>
    <x v="1"/>
    <x v="0"/>
    <x v="1"/>
    <x v="1"/>
    <s v="Uống nước"/>
    <n v="20000"/>
    <s v="Nước Chanh"/>
  </r>
  <r>
    <n v="104"/>
    <n v="26"/>
    <x v="1"/>
    <x v="0"/>
    <x v="4"/>
    <x v="2"/>
    <s v="Ăn uống"/>
    <n v="60000"/>
    <s v="Susu"/>
  </r>
  <r>
    <n v="105"/>
    <n v="27"/>
    <x v="1"/>
    <x v="0"/>
    <x v="4"/>
    <x v="2"/>
    <s v="Ăn sáng"/>
    <n v="35000"/>
    <s v="Bún cá"/>
  </r>
  <r>
    <n v="106"/>
    <n v="27"/>
    <x v="1"/>
    <x v="0"/>
    <x v="4"/>
    <x v="2"/>
    <s v="Ăn tối"/>
    <n v="60000"/>
    <s v="Cà thịt lợn"/>
  </r>
  <r>
    <n v="107"/>
    <n v="27"/>
    <x v="1"/>
    <x v="0"/>
    <x v="6"/>
    <x v="2"/>
    <s v="Súp Hà Nội"/>
    <n v="18000"/>
    <s v="Súp"/>
  </r>
  <r>
    <n v="108"/>
    <n v="28"/>
    <x v="1"/>
    <x v="0"/>
    <x v="1"/>
    <x v="1"/>
    <s v="Bia"/>
    <n v="50000"/>
    <s v="Bi-a"/>
  </r>
  <r>
    <n v="109"/>
    <n v="29"/>
    <x v="1"/>
    <x v="0"/>
    <x v="4"/>
    <x v="2"/>
    <s v="Ăn sáng"/>
    <n v="10000"/>
    <s v="Xôi"/>
  </r>
  <r>
    <n v="110"/>
    <n v="29"/>
    <x v="1"/>
    <x v="0"/>
    <x v="1"/>
    <x v="1"/>
    <s v="Bi-a"/>
    <n v="30000"/>
    <s v="Bi-a"/>
  </r>
  <r>
    <n v="111"/>
    <n v="29"/>
    <x v="1"/>
    <x v="0"/>
    <x v="1"/>
    <x v="1"/>
    <s v="Uống nước"/>
    <n v="15000"/>
    <s v="Trà chanh"/>
  </r>
  <r>
    <n v="112"/>
    <n v="29"/>
    <x v="1"/>
    <x v="0"/>
    <x v="4"/>
    <x v="2"/>
    <s v="Mì tôm thịt hộp"/>
    <n v="50000"/>
    <s v="Trứng thịt hộp"/>
  </r>
  <r>
    <n v="113"/>
    <n v="30"/>
    <x v="1"/>
    <x v="0"/>
    <x v="4"/>
    <x v="2"/>
    <s v="Ăn sáng"/>
    <n v="10000"/>
    <s v="Xôi"/>
  </r>
  <r>
    <n v="114"/>
    <n v="30"/>
    <x v="1"/>
    <x v="0"/>
    <x v="4"/>
    <x v="2"/>
    <s v="Ăn Trưa + tối"/>
    <n v="35000"/>
    <s v="Mì tôm cà"/>
  </r>
  <r>
    <n v="115"/>
    <n v="30"/>
    <x v="1"/>
    <x v="0"/>
    <x v="1"/>
    <x v="1"/>
    <s v="Bi-a"/>
    <n v="150000"/>
    <s v="Bi-a"/>
  </r>
  <r>
    <n v="116"/>
    <n v="30"/>
    <x v="1"/>
    <x v="0"/>
    <x v="3"/>
    <x v="1"/>
    <s v="Cắt tóc"/>
    <n v="60000"/>
    <s v="Cắt tóc"/>
  </r>
  <r>
    <n v="117"/>
    <n v="30"/>
    <x v="1"/>
    <x v="0"/>
    <x v="2"/>
    <x v="2"/>
    <s v="Xăng xe máy"/>
    <n v="70000"/>
    <s v="Xăng 95"/>
  </r>
  <r>
    <n v="118"/>
    <n v="31"/>
    <x v="1"/>
    <x v="0"/>
    <x v="4"/>
    <x v="2"/>
    <s v="Ăn sáng + Tối"/>
    <n v="55000"/>
    <s v="Xôi + cháo"/>
  </r>
  <r>
    <n v="119"/>
    <n v="1"/>
    <x v="2"/>
    <x v="0"/>
    <x v="8"/>
    <x v="2"/>
    <s v="Mạng + Gas"/>
    <n v="200000"/>
    <s v="Mạng + gas"/>
  </r>
  <r>
    <n v="120"/>
    <n v="1"/>
    <x v="2"/>
    <x v="0"/>
    <x v="4"/>
    <x v="2"/>
    <s v="Ăn sáng"/>
    <n v="30000"/>
    <s v="Bún thập cẩm"/>
  </r>
  <r>
    <n v="121"/>
    <n v="1"/>
    <x v="2"/>
    <x v="0"/>
    <x v="4"/>
    <x v="2"/>
    <s v="Ăn tối"/>
    <n v="48000"/>
    <s v="Cải lạc nem"/>
  </r>
  <r>
    <n v="122"/>
    <n v="2"/>
    <x v="2"/>
    <x v="0"/>
    <x v="4"/>
    <x v="2"/>
    <s v="Ăn sáng"/>
    <n v="30000"/>
    <s v="Mì tôm lòng"/>
  </r>
  <r>
    <n v="123"/>
    <n v="2"/>
    <x v="2"/>
    <x v="0"/>
    <x v="6"/>
    <x v="2"/>
    <s v="Nhu yêu phẩm tháng 8"/>
    <n v="215000"/>
    <s v="Nhu yếu phẩm"/>
  </r>
  <r>
    <n v="124"/>
    <n v="2"/>
    <x v="2"/>
    <x v="0"/>
    <x v="3"/>
    <x v="1"/>
    <s v="Sữa rửa mặt"/>
    <n v="50000"/>
    <s v="Oxi giảm nhờn"/>
  </r>
  <r>
    <n v="125"/>
    <n v="2"/>
    <x v="2"/>
    <x v="0"/>
    <x v="1"/>
    <x v="1"/>
    <s v="Gà xé"/>
    <n v="40000"/>
    <s v="Gà cay"/>
  </r>
  <r>
    <n v="126"/>
    <n v="2"/>
    <x v="2"/>
    <x v="0"/>
    <x v="1"/>
    <x v="1"/>
    <s v="Trà chanh bụi phố"/>
    <n v="20000"/>
    <s v="Trà chanh"/>
  </r>
  <r>
    <n v="127"/>
    <n v="2"/>
    <x v="2"/>
    <x v="0"/>
    <x v="4"/>
    <x v="2"/>
    <s v="Ăn tối"/>
    <n v="50000"/>
    <s v="Thịt + Mướp"/>
  </r>
  <r>
    <n v="128"/>
    <n v="4"/>
    <x v="2"/>
    <x v="0"/>
    <x v="4"/>
    <x v="2"/>
    <s v="Ăn tối"/>
    <n v="50000"/>
    <s v="Thịt 3 chỉ"/>
  </r>
  <r>
    <n v="129"/>
    <n v="4"/>
    <x v="2"/>
    <x v="0"/>
    <x v="1"/>
    <x v="1"/>
    <s v="Trà chanh xúc xích"/>
    <n v="30000"/>
    <s v="Xúc xích"/>
  </r>
  <r>
    <n v="130"/>
    <n v="5"/>
    <x v="2"/>
    <x v="0"/>
    <x v="1"/>
    <x v="1"/>
    <s v="Găng tay y tế"/>
    <n v="120000"/>
    <s v="Găng tay"/>
  </r>
  <r>
    <n v="131"/>
    <n v="5"/>
    <x v="2"/>
    <x v="0"/>
    <x v="4"/>
    <x v="2"/>
    <s v="Ăn chiều"/>
    <n v="10000"/>
    <s v="Bánh bao"/>
  </r>
  <r>
    <n v="132"/>
    <n v="5"/>
    <x v="2"/>
    <x v="0"/>
    <x v="4"/>
    <x v="2"/>
    <s v="Tiền ăn tháng 7"/>
    <n v="500000"/>
    <s v="Tiền Ăn trưa"/>
  </r>
  <r>
    <n v="133"/>
    <n v="5"/>
    <x v="2"/>
    <x v="0"/>
    <x v="2"/>
    <x v="2"/>
    <s v="Xăng xe máy"/>
    <n v="70000"/>
    <s v="Xăng Xe máy"/>
  </r>
  <r>
    <n v="134"/>
    <n v="5"/>
    <x v="2"/>
    <x v="0"/>
    <x v="4"/>
    <x v="2"/>
    <s v="Dương vay 50k"/>
    <n v="50000"/>
    <s v="Trà đá"/>
  </r>
  <r>
    <n v="135"/>
    <n v="6"/>
    <x v="2"/>
    <x v="0"/>
    <x v="4"/>
    <x v="2"/>
    <s v="Miến + cà"/>
    <n v="40000"/>
    <s v="Miến ngan"/>
  </r>
  <r>
    <n v="136"/>
    <n v="6"/>
    <x v="2"/>
    <x v="0"/>
    <x v="3"/>
    <x v="1"/>
    <s v="Dao cạo"/>
    <n v="15000"/>
    <s v="Dao cạo"/>
  </r>
  <r>
    <n v="137"/>
    <n v="6"/>
    <x v="2"/>
    <x v="0"/>
    <x v="1"/>
    <x v="1"/>
    <s v="Thạch"/>
    <n v="50000"/>
    <s v="Thạch"/>
  </r>
  <r>
    <n v="138"/>
    <n v="6"/>
    <x v="2"/>
    <x v="0"/>
    <x v="1"/>
    <x v="1"/>
    <s v="Trà chanh"/>
    <n v="10000"/>
    <s v="Trà chanh"/>
  </r>
  <r>
    <n v="139"/>
    <n v="7"/>
    <x v="2"/>
    <x v="0"/>
    <x v="4"/>
    <x v="2"/>
    <s v="Ăn trưa + tối"/>
    <n v="118000"/>
    <s v="Mì + Thịt"/>
  </r>
  <r>
    <n v="140"/>
    <n v="8"/>
    <x v="2"/>
    <x v="0"/>
    <x v="4"/>
    <x v="2"/>
    <s v="Ăn sáng"/>
    <n v="40000"/>
    <s v="Bún thập cẩm"/>
  </r>
  <r>
    <n v="141"/>
    <n v="8"/>
    <x v="2"/>
    <x v="0"/>
    <x v="4"/>
    <x v="2"/>
    <s v="Ăn tối"/>
    <n v="10000"/>
    <s v="Xu xu"/>
  </r>
  <r>
    <n v="142"/>
    <n v="8"/>
    <x v="2"/>
    <x v="0"/>
    <x v="2"/>
    <x v="2"/>
    <s v="Dầu xe máy"/>
    <n v="120000"/>
    <s v="Nhớt xe máy"/>
  </r>
  <r>
    <n v="143"/>
    <n v="8"/>
    <x v="2"/>
    <x v="0"/>
    <x v="1"/>
    <x v="1"/>
    <s v="LK máy in"/>
    <n v="215000"/>
    <s v="Trống gạt"/>
  </r>
  <r>
    <n v="144"/>
    <n v="9"/>
    <x v="2"/>
    <x v="0"/>
    <x v="6"/>
    <x v="2"/>
    <s v="Salonpas"/>
    <n v="20000"/>
    <s v="2 miếng"/>
  </r>
  <r>
    <n v="145"/>
    <n v="9"/>
    <x v="2"/>
    <x v="0"/>
    <x v="4"/>
    <x v="2"/>
    <s v="Ăn tối"/>
    <n v="46000"/>
    <s v="Thịt lợn"/>
  </r>
  <r>
    <n v="146"/>
    <n v="9"/>
    <x v="2"/>
    <x v="0"/>
    <x v="4"/>
    <x v="2"/>
    <s v="Ăn chiều"/>
    <n v="10000"/>
    <s v="Bánh xíu"/>
  </r>
  <r>
    <n v="147"/>
    <n v="10"/>
    <x v="2"/>
    <x v="0"/>
    <x v="6"/>
    <x v="2"/>
    <s v="Khẩu trang"/>
    <n v="10000"/>
    <s v="Khẩu trang"/>
  </r>
  <r>
    <n v="148"/>
    <n v="10"/>
    <x v="2"/>
    <x v="0"/>
    <x v="4"/>
    <x v="2"/>
    <s v="Ăn tối"/>
    <n v="5000"/>
    <s v="Dưa chua"/>
  </r>
  <r>
    <n v="149"/>
    <n v="11"/>
    <x v="2"/>
    <x v="0"/>
    <x v="4"/>
    <x v="2"/>
    <s v="Ăn tối"/>
    <n v="45000"/>
    <s v="Bánh cuốn"/>
  </r>
  <r>
    <n v="150"/>
    <n v="11"/>
    <x v="2"/>
    <x v="0"/>
    <x v="6"/>
    <x v="2"/>
    <s v="Bóng điện"/>
    <n v="70000"/>
    <s v="Bóng 5W X 2"/>
  </r>
  <r>
    <n v="151"/>
    <n v="12"/>
    <x v="2"/>
    <x v="0"/>
    <x v="2"/>
    <x v="2"/>
    <s v="Vé xe"/>
    <n v="3000"/>
    <s v="Vé xe máy"/>
  </r>
  <r>
    <n v="152"/>
    <n v="12"/>
    <x v="2"/>
    <x v="0"/>
    <x v="4"/>
    <x v="2"/>
    <s v="Ăn tối"/>
    <n v="66000"/>
    <s v="Thịt lợn rau ngót"/>
  </r>
  <r>
    <n v="153"/>
    <n v="13"/>
    <x v="2"/>
    <x v="0"/>
    <x v="4"/>
    <x v="2"/>
    <s v="Ăn trưa"/>
    <n v="50000"/>
    <s v="Cơm rang đức trọng"/>
  </r>
  <r>
    <n v="154"/>
    <n v="15"/>
    <x v="2"/>
    <x v="0"/>
    <x v="2"/>
    <x v="2"/>
    <s v="Xăng xe máy"/>
    <n v="60000"/>
    <s v="Xăng 95"/>
  </r>
  <r>
    <n v="155"/>
    <n v="15"/>
    <x v="2"/>
    <x v="0"/>
    <x v="4"/>
    <x v="2"/>
    <s v="Cơm rang"/>
    <n v="40000"/>
    <s v="Cơm rang cò nòi"/>
  </r>
  <r>
    <n v="156"/>
    <n v="15"/>
    <x v="2"/>
    <x v="0"/>
    <x v="6"/>
    <x v="2"/>
    <s v="Vít lục + 502"/>
    <n v="25000"/>
    <s v="Yên châu"/>
  </r>
  <r>
    <n v="157"/>
    <n v="15"/>
    <x v="2"/>
    <x v="0"/>
    <x v="4"/>
    <x v="2"/>
    <s v="Ăn tối"/>
    <n v="8000"/>
    <s v="Rau cải"/>
  </r>
  <r>
    <n v="158"/>
    <n v="16"/>
    <x v="2"/>
    <x v="0"/>
    <x v="2"/>
    <x v="2"/>
    <s v="Xăng xe máy"/>
    <n v="45000"/>
    <s v="Xăng 92"/>
  </r>
  <r>
    <n v="159"/>
    <n v="16"/>
    <x v="2"/>
    <x v="0"/>
    <x v="7"/>
    <x v="2"/>
    <s v="Điện nước"/>
    <n v="169000"/>
    <s v="Điện nước T8"/>
  </r>
  <r>
    <n v="160"/>
    <n v="16"/>
    <x v="2"/>
    <x v="0"/>
    <x v="4"/>
    <x v="2"/>
    <s v="Ăn tối"/>
    <n v="35000"/>
    <s v="Bún đậu"/>
  </r>
  <r>
    <n v="161"/>
    <n v="16"/>
    <x v="2"/>
    <x v="0"/>
    <x v="3"/>
    <x v="1"/>
    <s v="Cắt tóc"/>
    <n v="60000"/>
    <s v="Cắt tóc"/>
  </r>
  <r>
    <n v="162"/>
    <n v="17"/>
    <x v="2"/>
    <x v="0"/>
    <x v="4"/>
    <x v="2"/>
    <s v="Ăn sáng + tối"/>
    <n v="53000"/>
    <s v="Bún + trứng vịt lộn"/>
  </r>
  <r>
    <n v="163"/>
    <n v="18"/>
    <x v="2"/>
    <x v="0"/>
    <x v="4"/>
    <x v="2"/>
    <s v="Ăn sáng"/>
    <n v="10000"/>
    <s v="Xôi xiên"/>
  </r>
  <r>
    <n v="164"/>
    <n v="18"/>
    <x v="2"/>
    <x v="0"/>
    <x v="1"/>
    <x v="1"/>
    <s v="Nước bi-a"/>
    <n v="65000"/>
    <s v="Nước +bi-a"/>
  </r>
  <r>
    <n v="165"/>
    <n v="18"/>
    <x v="2"/>
    <x v="0"/>
    <x v="5"/>
    <x v="1"/>
    <s v="Sinh nhật"/>
    <n v="470000"/>
    <s v="Sinh nhật 30"/>
  </r>
  <r>
    <n v="166"/>
    <n v="19"/>
    <x v="2"/>
    <x v="0"/>
    <x v="4"/>
    <x v="2"/>
    <s v="Ăn trưa + tối"/>
    <n v="80000"/>
    <s v="Thịt bắp cải"/>
  </r>
  <r>
    <n v="167"/>
    <n v="20"/>
    <x v="2"/>
    <x v="0"/>
    <x v="2"/>
    <x v="2"/>
    <s v="Xăng xe máy"/>
    <n v="50000"/>
    <s v="Xăng xe máy"/>
  </r>
  <r>
    <n v="168"/>
    <n v="20"/>
    <x v="2"/>
    <x v="0"/>
    <x v="0"/>
    <x v="0"/>
    <s v="Thu phí quản lý TK"/>
    <n v="5500"/>
    <s v="Phí QL T8"/>
  </r>
  <r>
    <n v="169"/>
    <n v="21"/>
    <x v="2"/>
    <x v="0"/>
    <x v="4"/>
    <x v="2"/>
    <s v="Miến ngan"/>
    <n v="30000"/>
    <s v="Miến ngan"/>
  </r>
  <r>
    <n v="170"/>
    <n v="21"/>
    <x v="2"/>
    <x v="0"/>
    <x v="9"/>
    <x v="1"/>
    <s v="PK điện thoại"/>
    <n v="200000"/>
    <s v="Ốp ĐT + Jack CĐ"/>
  </r>
  <r>
    <n v="171"/>
    <n v="21"/>
    <x v="2"/>
    <x v="0"/>
    <x v="1"/>
    <x v="1"/>
    <s v="3C Cam + C Gà"/>
    <n v="100000"/>
    <s v="3C CCA"/>
  </r>
  <r>
    <n v="172"/>
    <n v="21"/>
    <x v="2"/>
    <x v="0"/>
    <x v="6"/>
    <x v="2"/>
    <s v="Âm phí"/>
    <n v="5000"/>
    <s v="Tiền hao hụt"/>
  </r>
  <r>
    <n v="173"/>
    <n v="22"/>
    <x v="2"/>
    <x v="0"/>
    <x v="1"/>
    <x v="1"/>
    <s v="Bi-a"/>
    <n v="155000"/>
    <s v="Bi-a"/>
  </r>
  <r>
    <n v="174"/>
    <n v="22"/>
    <x v="2"/>
    <x v="0"/>
    <x v="6"/>
    <x v="2"/>
    <s v="Phí Linh tinh"/>
    <n v="155000"/>
    <s v="Ăn chơi"/>
  </r>
  <r>
    <n v="175"/>
    <n v="22"/>
    <x v="2"/>
    <x v="0"/>
    <x v="1"/>
    <x v="1"/>
    <s v="CCKA"/>
    <n v="889000"/>
    <s v="CCKA"/>
  </r>
  <r>
    <n v="176"/>
    <n v="23"/>
    <x v="2"/>
    <x v="0"/>
    <x v="4"/>
    <x v="2"/>
    <s v="Bún cá"/>
    <n v="35000"/>
    <s v="Bún cá"/>
  </r>
  <r>
    <n v="177"/>
    <n v="23"/>
    <x v="2"/>
    <x v="0"/>
    <x v="6"/>
    <x v="2"/>
    <s v="Nước ngọt"/>
    <n v="10000"/>
    <s v="Number one"/>
  </r>
  <r>
    <n v="178"/>
    <n v="23"/>
    <x v="2"/>
    <x v="0"/>
    <x v="2"/>
    <x v="2"/>
    <s v="Xăng xe máy"/>
    <n v="40000"/>
    <s v="Xăng 95"/>
  </r>
  <r>
    <n v="179"/>
    <n v="23"/>
    <x v="2"/>
    <x v="0"/>
    <x v="4"/>
    <x v="2"/>
    <s v="Ăn tối"/>
    <n v="25000"/>
    <s v="Ăn tối"/>
  </r>
  <r>
    <n v="180"/>
    <n v="24"/>
    <x v="2"/>
    <x v="0"/>
    <x v="1"/>
    <x v="1"/>
    <s v="Bi-a nước ngọt"/>
    <n v="125000"/>
    <s v="Bi-a nước"/>
  </r>
  <r>
    <n v="181"/>
    <n v="25"/>
    <x v="2"/>
    <x v="0"/>
    <x v="4"/>
    <x v="2"/>
    <s v="Ăn sáng"/>
    <n v="30000"/>
    <s v="Mì tôm lòng"/>
  </r>
  <r>
    <n v="182"/>
    <n v="25"/>
    <x v="2"/>
    <x v="0"/>
    <x v="4"/>
    <x v="2"/>
    <s v="Ăn tối"/>
    <n v="53000"/>
    <s v="Ăn tối"/>
  </r>
  <r>
    <n v="183"/>
    <n v="25"/>
    <x v="2"/>
    <x v="0"/>
    <x v="6"/>
    <x v="2"/>
    <s v="Nhu yếu phẩm"/>
    <n v="125000"/>
    <s v="Nhu yếu phẩm"/>
  </r>
  <r>
    <n v="184"/>
    <n v="27"/>
    <x v="2"/>
    <x v="0"/>
    <x v="9"/>
    <x v="1"/>
    <s v="Thạch"/>
    <n v="110000"/>
    <s v="Thạch nhật"/>
  </r>
  <r>
    <n v="185"/>
    <n v="27"/>
    <x v="2"/>
    <x v="0"/>
    <x v="4"/>
    <x v="2"/>
    <s v="Ăn trưa"/>
    <n v="35000"/>
    <s v="Cơm TB"/>
  </r>
  <r>
    <n v="186"/>
    <n v="27"/>
    <x v="2"/>
    <x v="0"/>
    <x v="1"/>
    <x v="1"/>
    <s v="Bi-a"/>
    <n v="40000"/>
    <s v="Chơi Bi-a"/>
  </r>
  <r>
    <n v="187"/>
    <n v="29"/>
    <x v="2"/>
    <x v="0"/>
    <x v="4"/>
    <x v="2"/>
    <s v="Ăn sáng"/>
    <n v="70000"/>
    <s v="Bún"/>
  </r>
  <r>
    <n v="188"/>
    <n v="30"/>
    <x v="2"/>
    <x v="0"/>
    <x v="1"/>
    <x v="1"/>
    <s v="Găng tay y tế"/>
    <n v="120000"/>
    <s v="Găng tay"/>
  </r>
  <r>
    <n v="189"/>
    <n v="30"/>
    <x v="2"/>
    <x v="0"/>
    <x v="2"/>
    <x v="2"/>
    <s v="Xăng xe máy"/>
    <n v="70000"/>
    <s v="Xăng 95"/>
  </r>
  <r>
    <n v="190"/>
    <n v="30"/>
    <x v="2"/>
    <x v="0"/>
    <x v="1"/>
    <x v="1"/>
    <s v="Uống nước"/>
    <n v="20000"/>
    <s v="Trà tranh"/>
  </r>
  <r>
    <n v="191"/>
    <n v="30"/>
    <x v="2"/>
    <x v="0"/>
    <x v="4"/>
    <x v="2"/>
    <s v="Ăn tối + sáng"/>
    <n v="35000"/>
    <s v="Ăn tối"/>
  </r>
  <r>
    <n v="192"/>
    <n v="31"/>
    <x v="2"/>
    <x v="0"/>
    <x v="4"/>
    <x v="2"/>
    <s v="Ăn uống sáng tối"/>
    <n v="80000"/>
    <s v="Ăn uống"/>
  </r>
  <r>
    <n v="193"/>
    <n v="1"/>
    <x v="3"/>
    <x v="0"/>
    <x v="2"/>
    <x v="2"/>
    <s v="Xăng xe máy"/>
    <n v="70000"/>
    <s v="Xăng 95"/>
  </r>
  <r>
    <n v="194"/>
    <n v="1"/>
    <x v="3"/>
    <x v="0"/>
    <x v="6"/>
    <x v="2"/>
    <s v="Dép + Khăn + Hộp gia vị"/>
    <n v="107000"/>
    <s v="NYP 1"/>
  </r>
  <r>
    <n v="195"/>
    <n v="1"/>
    <x v="3"/>
    <x v="0"/>
    <x v="6"/>
    <x v="2"/>
    <s v="Sàn + Rẻ + Chổi"/>
    <n v="280000"/>
    <s v="NYP 2"/>
  </r>
  <r>
    <n v="196"/>
    <n v="1"/>
    <x v="3"/>
    <x v="0"/>
    <x v="6"/>
    <x v="2"/>
    <s v="Gas + Đệm + Dây nước"/>
    <n v="405000"/>
    <s v="NYP 3"/>
  </r>
  <r>
    <n v="197"/>
    <n v="1"/>
    <x v="3"/>
    <x v="0"/>
    <x v="6"/>
    <x v="2"/>
    <s v="Đồ tiêu dùng"/>
    <n v="380000"/>
    <s v="NYP 4"/>
  </r>
  <r>
    <n v="198"/>
    <n v="1"/>
    <x v="3"/>
    <x v="0"/>
    <x v="6"/>
    <x v="2"/>
    <s v="Đệm + Màn"/>
    <n v="480000"/>
    <s v="NYP 5"/>
  </r>
  <r>
    <n v="199"/>
    <n v="1"/>
    <x v="3"/>
    <x v="0"/>
    <x v="6"/>
    <x v="2"/>
    <s v="Tủ lạnh"/>
    <n v="1000000"/>
    <s v="NYP 5"/>
  </r>
  <r>
    <n v="200"/>
    <n v="1"/>
    <x v="3"/>
    <x v="0"/>
    <x v="6"/>
    <x v="2"/>
    <s v="Điện máy xanh (gas, cơm,...)"/>
    <n v="2207000"/>
    <s v="NYP 6"/>
  </r>
  <r>
    <n v="201"/>
    <n v="1"/>
    <x v="3"/>
    <x v="0"/>
    <x v="6"/>
    <x v="2"/>
    <s v="Đồ nhà bếp"/>
    <n v="907000"/>
    <s v="NYP 7"/>
  </r>
  <r>
    <n v="202"/>
    <n v="1"/>
    <x v="3"/>
    <x v="0"/>
    <x v="10"/>
    <x v="2"/>
    <s v="Tiền nhà"/>
    <n v="700000"/>
    <s v="Trả tiền nhà"/>
  </r>
  <r>
    <n v="203"/>
    <n v="2"/>
    <x v="3"/>
    <x v="0"/>
    <x v="6"/>
    <x v="2"/>
    <s v="Thùng gạo "/>
    <n v="169000"/>
    <s v="Gạo + bát + Giáp"/>
  </r>
  <r>
    <n v="204"/>
    <n v="3"/>
    <x v="3"/>
    <x v="0"/>
    <x v="0"/>
    <x v="0"/>
    <s v="AB 125 2023"/>
    <n v="49470000"/>
    <s v="Mua xe"/>
  </r>
  <r>
    <n v="205"/>
    <n v="4"/>
    <x v="3"/>
    <x v="0"/>
    <x v="1"/>
    <x v="1"/>
    <s v="Đất trồng cây"/>
    <n v="30000"/>
    <s v="Đất 10Kg"/>
  </r>
  <r>
    <n v="206"/>
    <n v="4"/>
    <x v="3"/>
    <x v="0"/>
    <x v="8"/>
    <x v="2"/>
    <s v="Bình gas + dây"/>
    <n v="800000"/>
    <s v="Gas + dây"/>
  </r>
  <r>
    <n v="207"/>
    <n v="4"/>
    <x v="3"/>
    <x v="0"/>
    <x v="1"/>
    <x v="1"/>
    <s v="Ka + ốc"/>
    <n v="1050000"/>
    <s v="Ka ốc"/>
  </r>
  <r>
    <n v="208"/>
    <n v="5"/>
    <x v="3"/>
    <x v="0"/>
    <x v="6"/>
    <x v="2"/>
    <s v="Khóa Xe máy"/>
    <n v="120000"/>
    <s v="Khóa xe máy"/>
  </r>
  <r>
    <n v="209"/>
    <n v="5"/>
    <x v="3"/>
    <x v="0"/>
    <x v="6"/>
    <x v="2"/>
    <s v="Nhu yếu phẩm"/>
    <n v="300000"/>
    <s v="NYP 8"/>
  </r>
  <r>
    <n v="210"/>
    <n v="5"/>
    <x v="3"/>
    <x v="0"/>
    <x v="2"/>
    <x v="2"/>
    <s v="Xăng xe máy"/>
    <n v="50000"/>
    <s v="Xăng 95"/>
  </r>
  <r>
    <n v="211"/>
    <n v="5"/>
    <x v="3"/>
    <x v="0"/>
    <x v="1"/>
    <x v="1"/>
    <s v="Caddy bay"/>
    <n v="50000"/>
    <s v="Cadybay"/>
  </r>
  <r>
    <n v="212"/>
    <n v="5"/>
    <x v="3"/>
    <x v="0"/>
    <x v="6"/>
    <x v="2"/>
    <s v="đất "/>
    <m/>
    <m/>
  </r>
  <r>
    <n v="213"/>
    <n v="5"/>
    <x v="3"/>
    <x v="0"/>
    <x v="6"/>
    <x v="2"/>
    <s v="gas "/>
    <m/>
    <m/>
  </r>
  <r>
    <n v="214"/>
    <n v="5"/>
    <x v="3"/>
    <x v="0"/>
    <x v="6"/>
    <x v="2"/>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7AAACCB-DCE4-4FE5-9FED-82673766D0ED}" name="Pivot_chi_vi" cacheId="3" applyNumberFormats="0" applyBorderFormats="0" applyFontFormats="0" applyPatternFormats="0" applyAlignmentFormats="0" applyWidthHeightFormats="1" dataCaption="Values" grandTotalCaption="Tổng số tiền chi" updatedVersion="7" minRefreshableVersion="3" useAutoFormatting="1" itemPrintTitles="1" createdVersion="7" indent="0" outline="1" outlineData="1" multipleFieldFilters="0" rowHeaderCaption="TÊN QUỸ">
  <location ref="K3:L9" firstHeaderRow="1" firstDataRow="1" firstDataCol="1"/>
  <pivotFields count="9">
    <pivotField showAll="0"/>
    <pivotField numFmtId="14" showAll="0"/>
    <pivotField showAll="0"/>
    <pivotField showAll="0"/>
    <pivotField showAll="0"/>
    <pivotField showAll="0"/>
    <pivotField axis="axisRow" showAll="0">
      <items count="9">
        <item x="1"/>
        <item x="4"/>
        <item x="0"/>
        <item x="2"/>
        <item x="3"/>
        <item h="1" m="1" x="7"/>
        <item h="1" m="1" x="6"/>
        <item h="1" m="1" x="5"/>
        <item t="default"/>
      </items>
    </pivotField>
    <pivotField showAll="0"/>
    <pivotField dataField="1" numFmtId="164" showAll="0"/>
  </pivotFields>
  <rowFields count="1">
    <field x="6"/>
  </rowFields>
  <rowItems count="6">
    <i>
      <x/>
    </i>
    <i>
      <x v="1"/>
    </i>
    <i>
      <x v="2"/>
    </i>
    <i>
      <x v="3"/>
    </i>
    <i>
      <x v="4"/>
    </i>
    <i t="grand">
      <x/>
    </i>
  </rowItems>
  <colItems count="1">
    <i/>
  </colItems>
  <dataFields count="1">
    <dataField name="TỔNG CHI QUỸ" fld="8" baseField="6" baseItem="0" numFmtId="3"/>
  </dataFields>
  <formats count="14">
    <format dxfId="13">
      <pivotArea type="all" dataOnly="0" outline="0" fieldPosition="0"/>
    </format>
    <format dxfId="12">
      <pivotArea outline="0" collapsedLevelsAreSubtotals="1" fieldPosition="0"/>
    </format>
    <format dxfId="11">
      <pivotArea field="6" type="button" dataOnly="0" labelOnly="1" outline="0" axis="axisRow" fieldPosition="0"/>
    </format>
    <format dxfId="10">
      <pivotArea dataOnly="0" labelOnly="1" fieldPosition="0">
        <references count="1">
          <reference field="6" count="0"/>
        </references>
      </pivotArea>
    </format>
    <format dxfId="9">
      <pivotArea dataOnly="0" labelOnly="1" grandRow="1" outline="0" fieldPosition="0"/>
    </format>
    <format dxfId="8">
      <pivotArea dataOnly="0" labelOnly="1" outline="0" axis="axisValues" fieldPosition="0"/>
    </format>
    <format dxfId="7">
      <pivotArea type="all" dataOnly="0" outline="0" fieldPosition="0"/>
    </format>
    <format dxfId="6">
      <pivotArea outline="0" collapsedLevelsAreSubtotals="1" fieldPosition="0"/>
    </format>
    <format dxfId="5">
      <pivotArea field="6" type="button" dataOnly="0" labelOnly="1" outline="0" axis="axisRow" fieldPosition="0"/>
    </format>
    <format dxfId="4">
      <pivotArea dataOnly="0" labelOnly="1" fieldPosition="0">
        <references count="1">
          <reference field="6" count="0"/>
        </references>
      </pivotArea>
    </format>
    <format dxfId="3">
      <pivotArea dataOnly="0" labelOnly="1" grandRow="1" outline="0" fieldPosition="0"/>
    </format>
    <format dxfId="2">
      <pivotArea dataOnly="0" labelOnly="1" outline="0" axis="axisValues" fieldPosition="0"/>
    </format>
    <format dxfId="1">
      <pivotArea dataOnly="0" labelOnly="1" fieldPosition="0">
        <references count="1">
          <reference field="6" count="0"/>
        </references>
      </pivotArea>
    </format>
    <format dxfId="0">
      <pivotArea collapsedLevelsAreSubtotals="1" fieldPosition="0">
        <references count="1">
          <reference field="6"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4F4A473-0CA1-41A2-8DEA-74049260050C}" name="Pivot_thu" cacheId="4" applyNumberFormats="0" applyBorderFormats="0" applyFontFormats="0" applyPatternFormats="0" applyAlignmentFormats="0" applyWidthHeightFormats="1" dataCaption="Values" grandTotalCaption="Tổng số tiền thu" updatedVersion="7" minRefreshableVersion="3" useAutoFormatting="1" itemPrintTitles="1" createdVersion="7" indent="0" outline="1" outlineData="1" multipleFieldFilters="0" rowHeaderCaption="TÊN DANH MỤC THU">
  <location ref="E3:F15" firstHeaderRow="1" firstDataRow="1" firstDataCol="1"/>
  <pivotFields count="9">
    <pivotField showAll="0"/>
    <pivotField showAll="0"/>
    <pivotField showAll="0"/>
    <pivotField showAll="0"/>
    <pivotField showAll="0"/>
    <pivotField axis="axisRow" showAll="0">
      <items count="13">
        <item x="5"/>
        <item x="0"/>
        <item m="1" x="11"/>
        <item x="1"/>
        <item x="2"/>
        <item x="3"/>
        <item x="4"/>
        <item x="6"/>
        <item x="7"/>
        <item x="8"/>
        <item x="9"/>
        <item x="10"/>
        <item t="default"/>
      </items>
    </pivotField>
    <pivotField showAll="0"/>
    <pivotField showAll="0"/>
    <pivotField dataField="1" showAll="0"/>
  </pivotFields>
  <rowFields count="1">
    <field x="5"/>
  </rowFields>
  <rowItems count="12">
    <i>
      <x/>
    </i>
    <i>
      <x v="1"/>
    </i>
    <i>
      <x v="3"/>
    </i>
    <i>
      <x v="4"/>
    </i>
    <i>
      <x v="5"/>
    </i>
    <i>
      <x v="6"/>
    </i>
    <i>
      <x v="7"/>
    </i>
    <i>
      <x v="8"/>
    </i>
    <i>
      <x v="9"/>
    </i>
    <i>
      <x v="10"/>
    </i>
    <i>
      <x v="11"/>
    </i>
    <i t="grand">
      <x/>
    </i>
  </rowItems>
  <colItems count="1">
    <i/>
  </colItems>
  <dataFields count="1">
    <dataField name="TỔNG SỐ TIỀN THU" fld="8" baseField="5" baseItem="1" numFmtId="3"/>
  </dataFields>
  <formats count="24">
    <format dxfId="37">
      <pivotArea type="all" dataOnly="0" outline="0" fieldPosition="0"/>
    </format>
    <format dxfId="36">
      <pivotArea outline="0" collapsedLevelsAreSubtotals="1" fieldPosition="0"/>
    </format>
    <format dxfId="35">
      <pivotArea dataOnly="0" labelOnly="1" grandRow="1" outline="0" fieldPosition="0"/>
    </format>
    <format dxfId="34">
      <pivotArea dataOnly="0" labelOnly="1" outline="0" axis="axisValues" fieldPosition="0"/>
    </format>
    <format dxfId="33">
      <pivotArea type="all" dataOnly="0" outline="0" fieldPosition="0"/>
    </format>
    <format dxfId="32">
      <pivotArea outline="0" collapsedLevelsAreSubtotals="1" fieldPosition="0"/>
    </format>
    <format dxfId="31">
      <pivotArea dataOnly="0" labelOnly="1" grandRow="1" outline="0" fieldPosition="0"/>
    </format>
    <format dxfId="30">
      <pivotArea dataOnly="0" labelOnly="1" outline="0" axis="axisValues" fieldPosition="0"/>
    </format>
    <format dxfId="29">
      <pivotArea dataOnly="0" labelOnly="1" outline="0" axis="axisValues" fieldPosition="0"/>
    </format>
    <format dxfId="28">
      <pivotArea dataOnly="0" labelOnly="1" grandRow="1" outline="0" fieldPosition="0"/>
    </format>
    <format dxfId="27">
      <pivotArea type="all" dataOnly="0" outline="0" fieldPosition="0"/>
    </format>
    <format dxfId="26">
      <pivotArea outline="0" fieldPosition="0">
        <references count="1">
          <reference field="4294967294" count="1">
            <x v="0"/>
          </reference>
        </references>
      </pivotArea>
    </format>
    <format dxfId="25">
      <pivotArea type="all" dataOnly="0" outline="0" fieldPosition="0"/>
    </format>
    <format dxfId="24">
      <pivotArea outline="0" collapsedLevelsAreSubtotals="1" fieldPosition="0"/>
    </format>
    <format dxfId="23">
      <pivotArea field="5" type="button" dataOnly="0" labelOnly="1" outline="0" axis="axisRow" fieldPosition="0"/>
    </format>
    <format dxfId="22">
      <pivotArea dataOnly="0" labelOnly="1" fieldPosition="0">
        <references count="1">
          <reference field="5" count="0"/>
        </references>
      </pivotArea>
    </format>
    <format dxfId="21">
      <pivotArea dataOnly="0" labelOnly="1" grandRow="1" outline="0" fieldPosition="0"/>
    </format>
    <format dxfId="20">
      <pivotArea dataOnly="0" labelOnly="1" outline="0" axis="axisValues" fieldPosition="0"/>
    </format>
    <format dxfId="19">
      <pivotArea type="all" dataOnly="0" outline="0" fieldPosition="0"/>
    </format>
    <format dxfId="18">
      <pivotArea outline="0" collapsedLevelsAreSubtotals="1" fieldPosition="0"/>
    </format>
    <format dxfId="17">
      <pivotArea field="5" type="button" dataOnly="0" labelOnly="1" outline="0" axis="axisRow" fieldPosition="0"/>
    </format>
    <format dxfId="16">
      <pivotArea dataOnly="0" labelOnly="1" fieldPosition="0">
        <references count="1">
          <reference field="5" count="0"/>
        </references>
      </pivotArea>
    </format>
    <format dxfId="15">
      <pivotArea dataOnly="0" labelOnly="1" grandRow="1" outline="0" fieldPosition="0"/>
    </format>
    <format dxfId="1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809BDEA-38AC-4635-BFFA-CB73676CE2A1}" name="PivotTable6" cacheId="4" applyNumberFormats="0" applyBorderFormats="0" applyFontFormats="0" applyPatternFormats="0" applyAlignmentFormats="0" applyWidthHeightFormats="1" dataCaption="Values" grandTotalCaption="Tổng số tiền thu" updatedVersion="7" minRefreshableVersion="3" useAutoFormatting="1" itemPrintTitles="1" createdVersion="7" indent="0" outline="1" outlineData="1" multipleFieldFilters="0" rowHeaderCaption="TÊN QUỸ">
  <location ref="H3:I9" firstHeaderRow="1" firstDataRow="1" firstDataCol="1"/>
  <pivotFields count="9">
    <pivotField showAll="0"/>
    <pivotField showAll="0"/>
    <pivotField showAll="0"/>
    <pivotField showAll="0"/>
    <pivotField showAll="0"/>
    <pivotField showAll="0">
      <items count="13">
        <item x="5"/>
        <item x="0"/>
        <item m="1" x="11"/>
        <item x="1"/>
        <item x="2"/>
        <item x="3"/>
        <item x="4"/>
        <item x="6"/>
        <item x="7"/>
        <item x="8"/>
        <item x="9"/>
        <item x="10"/>
        <item t="default"/>
      </items>
    </pivotField>
    <pivotField axis="axisRow" showAll="0">
      <items count="6">
        <item x="2"/>
        <item x="4"/>
        <item x="0"/>
        <item x="1"/>
        <item x="3"/>
        <item t="default"/>
      </items>
    </pivotField>
    <pivotField showAll="0"/>
    <pivotField dataField="1" showAll="0"/>
  </pivotFields>
  <rowFields count="1">
    <field x="6"/>
  </rowFields>
  <rowItems count="6">
    <i>
      <x/>
    </i>
    <i>
      <x v="1"/>
    </i>
    <i>
      <x v="2"/>
    </i>
    <i>
      <x v="3"/>
    </i>
    <i>
      <x v="4"/>
    </i>
    <i t="grand">
      <x/>
    </i>
  </rowItems>
  <colItems count="1">
    <i/>
  </colItems>
  <dataFields count="1">
    <dataField name="TỔNG THU QUỸ" fld="8" baseField="5" baseItem="1" numFmtId="3"/>
  </dataFields>
  <formats count="25">
    <format dxfId="62">
      <pivotArea type="all" dataOnly="0" outline="0" fieldPosition="0"/>
    </format>
    <format dxfId="61">
      <pivotArea outline="0" collapsedLevelsAreSubtotals="1" fieldPosition="0"/>
    </format>
    <format dxfId="60">
      <pivotArea dataOnly="0" labelOnly="1" grandRow="1" outline="0" fieldPosition="0"/>
    </format>
    <format dxfId="59">
      <pivotArea dataOnly="0" labelOnly="1" outline="0" axis="axisValues" fieldPosition="0"/>
    </format>
    <format dxfId="58">
      <pivotArea type="all" dataOnly="0" outline="0" fieldPosition="0"/>
    </format>
    <format dxfId="57">
      <pivotArea outline="0" collapsedLevelsAreSubtotals="1" fieldPosition="0"/>
    </format>
    <format dxfId="56">
      <pivotArea dataOnly="0" labelOnly="1" grandRow="1" outline="0" fieldPosition="0"/>
    </format>
    <format dxfId="55">
      <pivotArea dataOnly="0" labelOnly="1" outline="0" axis="axisValues" fieldPosition="0"/>
    </format>
    <format dxfId="54">
      <pivotArea dataOnly="0" labelOnly="1" outline="0" axis="axisValues" fieldPosition="0"/>
    </format>
    <format dxfId="53">
      <pivotArea dataOnly="0" labelOnly="1" grandRow="1" outline="0" fieldPosition="0"/>
    </format>
    <format dxfId="52">
      <pivotArea type="all" dataOnly="0" outline="0" fieldPosition="0"/>
    </format>
    <format dxfId="51">
      <pivotArea outline="0" fieldPosition="0">
        <references count="1">
          <reference field="4294967294" count="1">
            <x v="0"/>
          </reference>
        </references>
      </pivotArea>
    </format>
    <format dxfId="50">
      <pivotArea type="all" dataOnly="0" outline="0" fieldPosition="0"/>
    </format>
    <format dxfId="49">
      <pivotArea outline="0" collapsedLevelsAreSubtotals="1" fieldPosition="0"/>
    </format>
    <format dxfId="48">
      <pivotArea field="5" type="button" dataOnly="0" labelOnly="1" outline="0"/>
    </format>
    <format dxfId="47">
      <pivotArea dataOnly="0" labelOnly="1" grandRow="1" outline="0" fieldPosition="0"/>
    </format>
    <format dxfId="46">
      <pivotArea dataOnly="0" labelOnly="1" outline="0" axis="axisValues" fieldPosition="0"/>
    </format>
    <format dxfId="45">
      <pivotArea type="all" dataOnly="0" outline="0" fieldPosition="0"/>
    </format>
    <format dxfId="44">
      <pivotArea outline="0" collapsedLevelsAreSubtotals="1" fieldPosition="0"/>
    </format>
    <format dxfId="43">
      <pivotArea field="6" type="button" dataOnly="0" labelOnly="1" outline="0" axis="axisRow" fieldPosition="0"/>
    </format>
    <format dxfId="42">
      <pivotArea dataOnly="0" labelOnly="1" fieldPosition="0">
        <references count="1">
          <reference field="6" count="0"/>
        </references>
      </pivotArea>
    </format>
    <format dxfId="41">
      <pivotArea dataOnly="0" labelOnly="1" grandRow="1" outline="0" fieldPosition="0"/>
    </format>
    <format dxfId="40">
      <pivotArea dataOnly="0" labelOnly="1" outline="0" axis="axisValues" fieldPosition="0"/>
    </format>
    <format dxfId="39">
      <pivotArea dataOnly="0" labelOnly="1" fieldPosition="0">
        <references count="1">
          <reference field="6" count="0"/>
        </references>
      </pivotArea>
    </format>
    <format dxfId="38">
      <pivotArea collapsedLevelsAreSubtotals="1" fieldPosition="0">
        <references count="1">
          <reference field="6"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666EB73-13E0-4911-B1D4-5858E3D5F917}" name="Pivot_chi" cacheId="3" applyNumberFormats="0" applyBorderFormats="0" applyFontFormats="0" applyPatternFormats="0" applyAlignmentFormats="0" applyWidthHeightFormats="1" dataCaption="Values" grandTotalCaption="Tổng số tiền chi" updatedVersion="7" minRefreshableVersion="3" useAutoFormatting="1" itemPrintTitles="1" createdVersion="7" indent="0" outline="1" outlineData="1" multipleFieldFilters="0" chartFormat="4" rowHeaderCaption="TÊN DANH MỤC CHI">
  <location ref="B3:C14" firstHeaderRow="1" firstDataRow="1" firstDataCol="1"/>
  <pivotFields count="9">
    <pivotField showAll="0"/>
    <pivotField numFmtId="14" showAll="0"/>
    <pivotField showAll="0"/>
    <pivotField showAll="0">
      <items count="4">
        <item h="1" m="1" x="2"/>
        <item h="1" x="0"/>
        <item x="1"/>
        <item t="default"/>
      </items>
    </pivotField>
    <pivotField showAll="0"/>
    <pivotField axis="axisRow" showAll="0">
      <items count="21">
        <item m="1" x="16"/>
        <item x="10"/>
        <item x="2"/>
        <item m="1" x="18"/>
        <item x="12"/>
        <item x="0"/>
        <item m="1" x="14"/>
        <item m="1" x="15"/>
        <item x="3"/>
        <item m="1" x="17"/>
        <item x="11"/>
        <item x="1"/>
        <item m="1" x="19"/>
        <item x="4"/>
        <item m="1" x="13"/>
        <item x="5"/>
        <item x="6"/>
        <item x="7"/>
        <item x="8"/>
        <item x="9"/>
        <item t="default"/>
      </items>
    </pivotField>
    <pivotField showAll="0">
      <items count="9">
        <item m="1" x="6"/>
        <item x="1"/>
        <item x="4"/>
        <item x="0"/>
        <item x="2"/>
        <item x="3"/>
        <item m="1" x="7"/>
        <item m="1" x="5"/>
        <item t="default"/>
      </items>
    </pivotField>
    <pivotField showAll="0"/>
    <pivotField dataField="1" numFmtId="164" showAll="0"/>
  </pivotFields>
  <rowFields count="1">
    <field x="5"/>
  </rowFields>
  <rowItems count="11">
    <i>
      <x v="2"/>
    </i>
    <i>
      <x v="5"/>
    </i>
    <i>
      <x v="8"/>
    </i>
    <i>
      <x v="11"/>
    </i>
    <i>
      <x v="13"/>
    </i>
    <i>
      <x v="15"/>
    </i>
    <i>
      <x v="16"/>
    </i>
    <i>
      <x v="17"/>
    </i>
    <i>
      <x v="18"/>
    </i>
    <i>
      <x v="19"/>
    </i>
    <i t="grand">
      <x/>
    </i>
  </rowItems>
  <colItems count="1">
    <i/>
  </colItems>
  <dataFields count="1">
    <dataField name="TỔNG SỐ TIỀN CHI" fld="8" baseField="5" baseItem="0" numFmtId="3"/>
  </dataFields>
  <formats count="12">
    <format dxfId="74">
      <pivotArea type="all" dataOnly="0" outline="0" fieldPosition="0"/>
    </format>
    <format dxfId="73">
      <pivotArea outline="0" collapsedLevelsAreSubtotals="1" fieldPosition="0"/>
    </format>
    <format dxfId="72">
      <pivotArea field="5" type="button" dataOnly="0" labelOnly="1" outline="0" axis="axisRow" fieldPosition="0"/>
    </format>
    <format dxfId="71">
      <pivotArea dataOnly="0" labelOnly="1" fieldPosition="0">
        <references count="1">
          <reference field="5" count="0"/>
        </references>
      </pivotArea>
    </format>
    <format dxfId="70">
      <pivotArea dataOnly="0" labelOnly="1" grandRow="1" outline="0" fieldPosition="0"/>
    </format>
    <format dxfId="69">
      <pivotArea dataOnly="0" labelOnly="1" outline="0" axis="axisValues" fieldPosition="0"/>
    </format>
    <format dxfId="68">
      <pivotArea type="all" dataOnly="0" outline="0" fieldPosition="0"/>
    </format>
    <format dxfId="67">
      <pivotArea outline="0" collapsedLevelsAreSubtotals="1" fieldPosition="0"/>
    </format>
    <format dxfId="66">
      <pivotArea field="5" type="button" dataOnly="0" labelOnly="1" outline="0" axis="axisRow" fieldPosition="0"/>
    </format>
    <format dxfId="65">
      <pivotArea dataOnly="0" labelOnly="1" fieldPosition="0">
        <references count="1">
          <reference field="5" count="0"/>
        </references>
      </pivotArea>
    </format>
    <format dxfId="64">
      <pivotArea dataOnly="0" labelOnly="1" grandRow="1" outline="0" fieldPosition="0"/>
    </format>
    <format dxfId="63">
      <pivotArea dataOnly="0" labelOnly="1" outline="0" axis="axisValues" fieldPosition="0"/>
    </format>
  </formats>
  <chartFormats count="1">
    <chartFormat chart="2" format="8"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ăm1" xr10:uid="{78EFED26-7E77-414C-8C31-25E92230C77C}" sourceName="Năm">
  <data>
    <tabular pivotCacheId="2040660363">
      <items count="1">
        <i x="0"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UỸ___VÍ" xr10:uid="{806A6882-5373-437F-A17C-4694C4B51950}" sourceName="QUỸ - VÍ">
  <pivotTables>
    <pivotTable tabId="6" name="Pivot_chi"/>
  </pivotTables>
  <data>
    <tabular pivotCacheId="402903435">
      <items count="8">
        <i x="1" s="1"/>
        <i x="0" s="1"/>
        <i x="2" s="1"/>
        <i x="6" s="1" nd="1"/>
        <i x="4" s="1" nd="1"/>
        <i x="3" s="1" nd="1"/>
        <i x="7" s="1" nd="1"/>
        <i x="5"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F83A8594-8FF7-4B7C-AEF6-6321A4A65ABD}" sourceName="Tháng">
  <pivotTables>
    <pivotTable tabId="6" name="Pivot_chi"/>
  </pivotTables>
  <data>
    <tabular pivotCacheId="402903435">
      <items count="3">
        <i x="0"/>
        <i x="1" s="1"/>
        <i x="2"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ăm 2" xr10:uid="{6134CA63-E3F7-4580-B70D-93D0F434E206}" cache="Slicer_Năm1" caption="Năm" columnCount="3" style="Dark Style" rowHeight="241300"/>
  <slicer name="Năm 3" xr10:uid="{B5F74139-27AE-49E7-9260-8D08FA8B49A4}" cache="Slicer_Năm1" caption="Năm" columnCount="3" style="Dark Style" rowHeight="241300"/>
  <slicer name="QUỸ - VÍ" xr10:uid="{DFD1159F-2C4F-4F23-BE3F-585C747D9924}" cache="Slicer_QUỸ___VÍ" caption="QUỸ - VÍ" columnCount="2" style="Dark Style" rowHeight="241300"/>
  <slicer name="QUỸ - VÍ 1" xr10:uid="{1093B318-26B9-487C-B545-CF06CB72629B}" cache="Slicer_QUỸ___VÍ" caption="QUỸ - VÍ" columnCount="2" style="Dark Style" rowHeight="241300"/>
  <slicer name="Tháng" xr10:uid="{FC1C0339-B034-4C77-AA5F-BF8594CF388E}" cache="Slicer_Tháng" caption="Tháng" columnCount="3" style="Dark Style" rowHeight="241300"/>
  <slicer name="Tháng 1" xr10:uid="{FEBB0EE1-A2EE-407F-9BFD-7F69F220CAFA}" cache="Slicer_Tháng" caption="Tháng" columnCount="3" style="Dark Styl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CBC25A-682B-473A-BB81-80267EAA0723}" name="TB_PV_CHI" displayName="TB_PV_CHI" ref="B2:J142" totalsRowShown="0" headerRowDxfId="118" dataDxfId="116" headerRowBorderDxfId="117" tableBorderDxfId="115" totalsRowBorderDxfId="114" headerRowCellStyle="Bad">
  <tableColumns count="9">
    <tableColumn id="1" xr3:uid="{6A3443CC-9F72-4FB9-85A2-7613E28A2ACC}" name="STT" dataDxfId="113" dataCellStyle="20% - Accent3 2">
      <calculatedColumnFormula>ROW()-2</calculatedColumnFormula>
    </tableColumn>
    <tableColumn id="9" xr3:uid="{1547222A-498D-467B-98BD-5E786EA48F70}" name="Ngày Tháng" dataDxfId="112" dataCellStyle="20% - Accent3 2"/>
    <tableColumn id="2" xr3:uid="{AE630EBB-F0CA-4DB1-9AAD-0EF4ECC8D0E3}" name="Ngày" dataDxfId="111" dataCellStyle="20% - Accent3 2">
      <calculatedColumnFormula>DAY(TB_PV_CHI[[#This Row],[Ngày Tháng]])</calculatedColumnFormula>
    </tableColumn>
    <tableColumn id="3" xr3:uid="{53CF4125-C4B3-4540-BA69-2DE61C17B9D9}" name="Tháng" dataDxfId="110" dataCellStyle="20% - Accent3 2">
      <calculatedColumnFormula>MONTH(TB_PV_CHI[[#This Row],[Ngày Tháng]])</calculatedColumnFormula>
    </tableColumn>
    <tableColumn id="4" xr3:uid="{AA2C3EA3-3F83-4101-B250-17C9A6DDAA07}" name="Năm" dataDxfId="109" dataCellStyle="20% - Accent3 2">
      <calculatedColumnFormula>YEAR(TB_PV_CHI[[#This Row],[Ngày Tháng]])</calculatedColumnFormula>
    </tableColumn>
    <tableColumn id="5" xr3:uid="{68EDB6B9-3D0B-4F21-9CCC-35052CC25FD5}" name="DANH MỤC CHI" dataDxfId="108"/>
    <tableColumn id="6" xr3:uid="{5A60351A-00F3-4645-9CA8-E57F5988A4EF}" name="QUỸ - VÍ" dataDxfId="107" dataCellStyle="20% - Accent3 2">
      <calculatedColumnFormula>IF(ISBLANK(TB_PV_CHI[[#This Row],[DANH MỤC CHI]])," ",VLOOKUP(TB_PV_CHI[[#This Row],[DANH MỤC CHI]],INFO_TB_CHI[[#All],[TÊN DANH MỤC CHI]:[QUỸ - VÍ]],2,0))</calculatedColumnFormula>
    </tableColumn>
    <tableColumn id="7" xr3:uid="{4CA1021F-E2BE-4949-AAB4-49BD57EE8040}" name="NỘI DUNG CHI TIẾT" dataDxfId="106"/>
    <tableColumn id="10" xr3:uid="{840CC10B-1079-440A-A933-48E4E24052A3}" name="SỐ TIỀN CHI" dataDxfId="105"/>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26D598-312C-45A2-9C3F-C3D42835F287}" name="TB_PV_THU" displayName="TB_PV_THU" ref="B2:J24" totalsRowShown="0" headerRowDxfId="104" dataDxfId="102" headerRowBorderDxfId="103" tableBorderDxfId="101" totalsRowBorderDxfId="100" headerRowCellStyle="Good">
  <autoFilter ref="B2:J24" xr:uid="{D626D598-312C-45A2-9C3F-C3D42835F287}"/>
  <tableColumns count="9">
    <tableColumn id="1" xr3:uid="{CF4CC12A-0847-4309-982D-A510291C4B4E}" name="STT" dataDxfId="99">
      <calculatedColumnFormula>ROW()-2</calculatedColumnFormula>
    </tableColumn>
    <tableColumn id="8" xr3:uid="{9FFAD497-4CF4-44E2-A66E-5EC25D287CD8}" name="Ngày Tháng" dataDxfId="98" dataCellStyle="20% - Accent3 2"/>
    <tableColumn id="2" xr3:uid="{6416D885-FBFA-40A1-A2B0-3F5F88A20B2D}" name="Ngày" dataDxfId="97" dataCellStyle="20% - Accent3 2">
      <calculatedColumnFormula>DAY(TB_PV_THU[[#This Row],[Ngày Tháng]])</calculatedColumnFormula>
    </tableColumn>
    <tableColumn id="3" xr3:uid="{95DF5FEA-1B39-401B-88F2-D5F137C908A4}" name="Tháng" dataDxfId="96" dataCellStyle="20% - Accent3 2">
      <calculatedColumnFormula>MONTH(TB_PV_THU[[#This Row],[Ngày Tháng]])</calculatedColumnFormula>
    </tableColumn>
    <tableColumn id="4" xr3:uid="{0E063E50-0069-437C-8AB4-5762D696A792}" name="Năm" dataDxfId="95" dataCellStyle="20% - Accent3 2">
      <calculatedColumnFormula>YEAR(TB_PV_THU[[#This Row],[Ngày Tháng]])</calculatedColumnFormula>
    </tableColumn>
    <tableColumn id="5" xr3:uid="{C83BC747-AE98-44D3-AE94-7E4CA15E4EE7}" name="DANH MỤC THU" dataDxfId="94"/>
    <tableColumn id="6" xr3:uid="{8E8C6D3B-0265-4A34-A452-374CD2F9ED2E}" name="QUỸ - VÍ" dataDxfId="93" dataCellStyle="20% - Accent3 2">
      <calculatedColumnFormula>IF(ISBLANK(TB_PV_THU[[#This Row],[DANH MỤC THU]])," ", VLOOKUP(TB_PV_THU[[#This Row],[DANH MỤC THU]],INFO_TB_THU[[#All],[TÊN DANH MỤC THU]:[QUỸ - VÍ]],2,0))</calculatedColumnFormula>
    </tableColumn>
    <tableColumn id="7" xr3:uid="{79185D07-A0C4-4867-A678-058294A8C843}" name="NỘI DUNG CHI TIẾT" dataDxfId="92"/>
    <tableColumn id="10" xr3:uid="{784A5772-7045-4048-AFBA-185E8B98FBA6}" name="SỐ TIỀN THU" dataDxfId="9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5FDFB7-5F4A-4348-B5B0-EACECEF877A1}" name="INFO_TB_CHI" displayName="INFO_TB_CHI" ref="B2:D19" totalsRowShown="0" headerRowDxfId="90" dataDxfId="88" headerRowBorderDxfId="89" tableBorderDxfId="87" totalsRowBorderDxfId="86" headerRowCellStyle="Bad">
  <tableColumns count="3">
    <tableColumn id="1" xr3:uid="{A203F0C8-77CD-45D7-9A79-572CA1A7D395}" name="STT" dataDxfId="85">
      <calculatedColumnFormula>ROW()-2</calculatedColumnFormula>
    </tableColumn>
    <tableColumn id="5" xr3:uid="{0B6A414C-FB50-44A4-96CC-9235DAB635C8}" name="TÊN DANH MỤC CHI" dataDxfId="84"/>
    <tableColumn id="6" xr3:uid="{494669C9-0099-4A1B-A877-32DA3A2996A5}" name="QUỸ - VÍ" dataDxfId="83"/>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4B28792-EE31-49DB-9D36-4453D92175DF}" name="INFO_TB_THU" displayName="INFO_TB_THU" ref="F2:H17" totalsRowShown="0" headerRowDxfId="82" dataDxfId="80" headerRowBorderDxfId="81" tableBorderDxfId="79" totalsRowBorderDxfId="78" headerRowCellStyle="Good">
  <tableColumns count="3">
    <tableColumn id="1" xr3:uid="{809283CC-E60F-497F-90D5-4A3F768D9B08}" name="STT" dataDxfId="77">
      <calculatedColumnFormula>ROW()-2</calculatedColumnFormula>
    </tableColumn>
    <tableColumn id="5" xr3:uid="{E71F5315-5548-4506-A3DB-F4F151C9C03A}" name="TÊN DANH MỤC THU" dataDxfId="76"/>
    <tableColumn id="6" xr3:uid="{039013CF-F2E9-4AC9-B998-CE847D5F6D29}" name="QUỸ - VÍ" dataDxfId="75"/>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5.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7224F-B8B7-456C-A42E-2C544A5A4E7D}">
  <sheetPr>
    <tabColor rgb="FFFFC000"/>
  </sheetPr>
  <dimension ref="G11:U21"/>
  <sheetViews>
    <sheetView showGridLines="0" showRowColHeaders="0" tabSelected="1" zoomScaleNormal="100" workbookViewId="0">
      <selection activeCell="V11" sqref="V11"/>
    </sheetView>
  </sheetViews>
  <sheetFormatPr defaultColWidth="9.109375" defaultRowHeight="21" customHeight="1" x14ac:dyDescent="0.3"/>
  <cols>
    <col min="1" max="1" width="9.6640625" style="1" bestFit="1" customWidth="1"/>
    <col min="2" max="6" width="9.109375" style="1"/>
    <col min="7" max="7" width="8.33203125" style="1" customWidth="1"/>
    <col min="8" max="8" width="13" style="1" customWidth="1"/>
    <col min="9" max="9" width="12.6640625" style="1" customWidth="1"/>
    <col min="10" max="10" width="14.109375" style="1" bestFit="1" customWidth="1"/>
    <col min="11" max="11" width="10.44140625" style="1" bestFit="1" customWidth="1"/>
    <col min="12" max="12" width="10.44140625" style="1" customWidth="1"/>
    <col min="13" max="13" width="16" style="1" bestFit="1" customWidth="1"/>
    <col min="14" max="14" width="23.6640625" style="1" customWidth="1"/>
    <col min="15" max="19" width="10.44140625" style="1" customWidth="1"/>
    <col min="20" max="20" width="9.109375" style="1"/>
    <col min="21" max="21" width="13.33203125" style="1" bestFit="1" customWidth="1"/>
    <col min="22" max="16384" width="9.109375" style="1"/>
  </cols>
  <sheetData>
    <row r="11" spans="7:19" ht="27" customHeight="1" x14ac:dyDescent="0.3"/>
    <row r="12" spans="7:19" ht="22.5" customHeight="1" x14ac:dyDescent="0.3">
      <c r="G12" s="2"/>
    </row>
    <row r="13" spans="7:19" ht="30" customHeight="1" x14ac:dyDescent="0.3">
      <c r="G13" s="2"/>
      <c r="S13" s="3"/>
    </row>
    <row r="14" spans="7:19" ht="30" customHeight="1" x14ac:dyDescent="0.3">
      <c r="G14" s="2"/>
    </row>
    <row r="15" spans="7:19" ht="30" customHeight="1" x14ac:dyDescent="0.3">
      <c r="G15" s="2"/>
    </row>
    <row r="16" spans="7:19" ht="30" customHeight="1" x14ac:dyDescent="0.3">
      <c r="G16" s="2"/>
    </row>
    <row r="17" spans="7:21" ht="30" customHeight="1" x14ac:dyDescent="0.3">
      <c r="G17" s="2"/>
      <c r="T17" s="100"/>
    </row>
    <row r="18" spans="7:21" ht="30" customHeight="1" x14ac:dyDescent="0.3">
      <c r="G18" s="2"/>
      <c r="T18" s="100"/>
    </row>
    <row r="19" spans="7:21" ht="30" customHeight="1" x14ac:dyDescent="0.3">
      <c r="G19" s="2"/>
      <c r="T19" s="100"/>
    </row>
    <row r="20" spans="7:21" ht="30" customHeight="1" x14ac:dyDescent="0.3">
      <c r="G20" s="2"/>
      <c r="T20" s="100"/>
    </row>
    <row r="21" spans="7:21" ht="21" customHeight="1" x14ac:dyDescent="0.3">
      <c r="G21" s="2"/>
      <c r="U21" s="100"/>
    </row>
  </sheetData>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A27E0-4F1C-4FA2-B2EA-BC5D95B0BE95}">
  <sheetPr>
    <tabColor rgb="FFFF0000"/>
  </sheetPr>
  <dimension ref="B2:N142"/>
  <sheetViews>
    <sheetView showGridLines="0" zoomScaleNormal="100" workbookViewId="0">
      <pane xSplit="22" ySplit="2" topLeftCell="W123" activePane="bottomRight" state="frozen"/>
      <selection pane="topRight" activeCell="W1" sqref="W1"/>
      <selection pane="bottomLeft" activeCell="A3" sqref="A3"/>
      <selection pane="bottomRight" activeCell="O141" sqref="O141"/>
    </sheetView>
  </sheetViews>
  <sheetFormatPr defaultColWidth="9.109375" defaultRowHeight="21" customHeight="1" x14ac:dyDescent="0.3"/>
  <cols>
    <col min="1" max="1" width="9.109375" style="1"/>
    <col min="2" max="2" width="8" style="1" customWidth="1"/>
    <col min="3" max="3" width="12.44140625" style="1" customWidth="1"/>
    <col min="4" max="5" width="8" style="1" customWidth="1"/>
    <col min="6" max="6" width="9.109375" style="1" customWidth="1"/>
    <col min="7" max="7" width="26.5546875" style="1" customWidth="1"/>
    <col min="8" max="8" width="10" style="1" customWidth="1"/>
    <col min="9" max="9" width="27.44140625" style="1" customWidth="1"/>
    <col min="10" max="10" width="14.109375" style="1" customWidth="1"/>
    <col min="11" max="11" width="9.44140625" style="1" customWidth="1"/>
    <col min="12" max="12" width="10.44140625" style="1" customWidth="1"/>
    <col min="13" max="16384" width="9.109375" style="1"/>
  </cols>
  <sheetData>
    <row r="2" spans="2:10" ht="21" customHeight="1" x14ac:dyDescent="0.3">
      <c r="B2" s="57" t="s">
        <v>0</v>
      </c>
      <c r="C2" s="57" t="s">
        <v>27</v>
      </c>
      <c r="D2" s="58" t="s">
        <v>8</v>
      </c>
      <c r="E2" s="58" t="s">
        <v>9</v>
      </c>
      <c r="F2" s="58" t="s">
        <v>10</v>
      </c>
      <c r="G2" s="58" t="s">
        <v>11</v>
      </c>
      <c r="H2" s="58" t="s">
        <v>1</v>
      </c>
      <c r="I2" s="58" t="s">
        <v>12</v>
      </c>
      <c r="J2" s="58" t="s">
        <v>13</v>
      </c>
    </row>
    <row r="3" spans="2:10" ht="21" customHeight="1" x14ac:dyDescent="0.3">
      <c r="B3" s="5">
        <f t="shared" ref="B3:B26" si="0">ROW()-2</f>
        <v>1</v>
      </c>
      <c r="C3" s="11">
        <v>44835</v>
      </c>
      <c r="D3" s="76">
        <f>DAY(TB_PV_CHI[[#This Row],[Ngày Tháng]])</f>
        <v>1</v>
      </c>
      <c r="E3" s="76">
        <f>MONTH(TB_PV_CHI[[#This Row],[Ngày Tháng]])</f>
        <v>10</v>
      </c>
      <c r="F3" s="76">
        <f>YEAR(TB_PV_CHI[[#This Row],[Ngày Tháng]])</f>
        <v>2022</v>
      </c>
      <c r="G3" s="7" t="s">
        <v>44</v>
      </c>
      <c r="H3" s="76" t="str">
        <f>IF(ISBLANK(TB_PV_CHI[[#This Row],[DANH MỤC CHI]])," ",VLOOKUP(TB_PV_CHI[[#This Row],[DANH MỤC CHI]],INFO_TB_CHI[[#All],[TÊN DANH MỤC CHI]:[QUỸ - VÍ]],2,0))</f>
        <v>S</v>
      </c>
      <c r="I3" s="13" t="s">
        <v>69</v>
      </c>
      <c r="J3" s="12">
        <v>47000</v>
      </c>
    </row>
    <row r="4" spans="2:10" ht="21" customHeight="1" x14ac:dyDescent="0.3">
      <c r="B4" s="5">
        <f>ROW()-2</f>
        <v>2</v>
      </c>
      <c r="C4" s="11">
        <v>44835</v>
      </c>
      <c r="D4" s="76">
        <f>DAY(TB_PV_CHI[[#This Row],[Ngày Tháng]])</f>
        <v>1</v>
      </c>
      <c r="E4" s="76">
        <f>MONTH(TB_PV_CHI[[#This Row],[Ngày Tháng]])</f>
        <v>10</v>
      </c>
      <c r="F4" s="76">
        <f>YEAR(TB_PV_CHI[[#This Row],[Ngày Tháng]])</f>
        <v>2022</v>
      </c>
      <c r="G4" s="7" t="s">
        <v>42</v>
      </c>
      <c r="H4" s="76" t="str">
        <f>IF(ISBLANK(TB_PV_CHI[[#This Row],[DANH MỤC CHI]])," ",VLOOKUP(TB_PV_CHI[[#This Row],[DANH MỤC CHI]],INFO_TB_CHI[[#All],[TÊN DANH MỤC CHI]:[QUỸ - VÍ]],2,0))</f>
        <v>S</v>
      </c>
      <c r="I4" s="13" t="s">
        <v>70</v>
      </c>
      <c r="J4" s="12">
        <v>456000</v>
      </c>
    </row>
    <row r="5" spans="2:10" ht="21" customHeight="1" x14ac:dyDescent="0.3">
      <c r="B5" s="56">
        <f t="shared" si="0"/>
        <v>3</v>
      </c>
      <c r="C5" s="11">
        <v>44835</v>
      </c>
      <c r="D5" s="77">
        <f>DAY(TB_PV_CHI[[#This Row],[Ngày Tháng]])</f>
        <v>1</v>
      </c>
      <c r="E5" s="77">
        <f>MONTH(TB_PV_CHI[[#This Row],[Ngày Tháng]])</f>
        <v>10</v>
      </c>
      <c r="F5" s="77">
        <f>YEAR(TB_PV_CHI[[#This Row],[Ngày Tháng]])</f>
        <v>2022</v>
      </c>
      <c r="G5" s="14" t="s">
        <v>48</v>
      </c>
      <c r="H5" s="77" t="str">
        <f>IF(ISBLANK(TB_PV_CHI[[#This Row],[DANH MỤC CHI]])," ",VLOOKUP(TB_PV_CHI[[#This Row],[DANH MỤC CHI]],INFO_TB_CHI[[#All],[TÊN DANH MỤC CHI]:[QUỸ - VÍ]],2,0))</f>
        <v>C</v>
      </c>
      <c r="I5" s="15" t="s">
        <v>71</v>
      </c>
      <c r="J5" s="16">
        <v>60000</v>
      </c>
    </row>
    <row r="6" spans="2:10" ht="21" customHeight="1" x14ac:dyDescent="0.3">
      <c r="B6" s="56">
        <f t="shared" ref="B6:B11" si="1">ROW()-2</f>
        <v>4</v>
      </c>
      <c r="C6" s="11">
        <v>44836</v>
      </c>
      <c r="D6" s="77">
        <f>DAY(TB_PV_CHI[[#This Row],[Ngày Tháng]])</f>
        <v>2</v>
      </c>
      <c r="E6" s="77">
        <f>MONTH(TB_PV_CHI[[#This Row],[Ngày Tháng]])</f>
        <v>10</v>
      </c>
      <c r="F6" s="77">
        <f>YEAR(TB_PV_CHI[[#This Row],[Ngày Tháng]])</f>
        <v>2022</v>
      </c>
      <c r="G6" s="14" t="s">
        <v>44</v>
      </c>
      <c r="H6" s="77" t="str">
        <f>IF(ISBLANK(TB_PV_CHI[[#This Row],[DANH MỤC CHI]])," ",VLOOKUP(TB_PV_CHI[[#This Row],[DANH MỤC CHI]],INFO_TB_CHI[[#All],[TÊN DANH MỤC CHI]:[QUỸ - VÍ]],2,0))</f>
        <v>S</v>
      </c>
      <c r="I6" s="15" t="s">
        <v>72</v>
      </c>
      <c r="J6" s="16">
        <v>10000</v>
      </c>
    </row>
    <row r="7" spans="2:10" ht="21" customHeight="1" x14ac:dyDescent="0.3">
      <c r="B7" s="56">
        <f t="shared" si="1"/>
        <v>5</v>
      </c>
      <c r="C7" s="11">
        <v>44837</v>
      </c>
      <c r="D7" s="77">
        <f>DAY(TB_PV_CHI[[#This Row],[Ngày Tháng]])</f>
        <v>3</v>
      </c>
      <c r="E7" s="77">
        <f>MONTH(TB_PV_CHI[[#This Row],[Ngày Tháng]])</f>
        <v>10</v>
      </c>
      <c r="F7" s="77">
        <f>YEAR(TB_PV_CHI[[#This Row],[Ngày Tháng]])</f>
        <v>2022</v>
      </c>
      <c r="G7" s="14" t="s">
        <v>41</v>
      </c>
      <c r="H7" s="77" t="str">
        <f>IF(ISBLANK(TB_PV_CHI[[#This Row],[DANH MỤC CHI]])," ",VLOOKUP(TB_PV_CHI[[#This Row],[DANH MỤC CHI]],INFO_TB_CHI[[#All],[TÊN DANH MỤC CHI]:[QUỸ - VÍ]],2,0))</f>
        <v>S</v>
      </c>
      <c r="I7" s="15" t="s">
        <v>73</v>
      </c>
      <c r="J7" s="16">
        <v>75000</v>
      </c>
    </row>
    <row r="8" spans="2:10" ht="21" customHeight="1" x14ac:dyDescent="0.3">
      <c r="B8" s="56">
        <f t="shared" si="1"/>
        <v>6</v>
      </c>
      <c r="C8" s="11">
        <v>44837</v>
      </c>
      <c r="D8" s="77">
        <f>DAY(TB_PV_CHI[[#This Row],[Ngày Tháng]])</f>
        <v>3</v>
      </c>
      <c r="E8" s="77">
        <f>MONTH(TB_PV_CHI[[#This Row],[Ngày Tháng]])</f>
        <v>10</v>
      </c>
      <c r="F8" s="77">
        <f>YEAR(TB_PV_CHI[[#This Row],[Ngày Tháng]])</f>
        <v>2022</v>
      </c>
      <c r="G8" s="14" t="s">
        <v>44</v>
      </c>
      <c r="H8" s="77" t="str">
        <f>IF(ISBLANK(TB_PV_CHI[[#This Row],[DANH MỤC CHI]])," ",VLOOKUP(TB_PV_CHI[[#This Row],[DANH MỤC CHI]],INFO_TB_CHI[[#All],[TÊN DANH MỤC CHI]:[QUỸ - VÍ]],2,0))</f>
        <v>S</v>
      </c>
      <c r="I8" s="15" t="s">
        <v>74</v>
      </c>
      <c r="J8" s="16">
        <v>45000</v>
      </c>
    </row>
    <row r="9" spans="2:10" ht="21" customHeight="1" x14ac:dyDescent="0.3">
      <c r="B9" s="56">
        <f t="shared" si="1"/>
        <v>7</v>
      </c>
      <c r="C9" s="11">
        <v>44837</v>
      </c>
      <c r="D9" s="77">
        <f>DAY(TB_PV_CHI[[#This Row],[Ngày Tháng]])</f>
        <v>3</v>
      </c>
      <c r="E9" s="77">
        <f>MONTH(TB_PV_CHI[[#This Row],[Ngày Tháng]])</f>
        <v>10</v>
      </c>
      <c r="F9" s="77">
        <f>YEAR(TB_PV_CHI[[#This Row],[Ngày Tháng]])</f>
        <v>2022</v>
      </c>
      <c r="G9" s="14" t="s">
        <v>44</v>
      </c>
      <c r="H9" s="77" t="str">
        <f>IF(ISBLANK(TB_PV_CHI[[#This Row],[DANH MỤC CHI]])," ",VLOOKUP(TB_PV_CHI[[#This Row],[DANH MỤC CHI]],INFO_TB_CHI[[#All],[TÊN DANH MỤC CHI]:[QUỸ - VÍ]],2,0))</f>
        <v>S</v>
      </c>
      <c r="I9" s="15" t="s">
        <v>76</v>
      </c>
      <c r="J9" s="16">
        <v>40000</v>
      </c>
    </row>
    <row r="10" spans="2:10" ht="21" customHeight="1" x14ac:dyDescent="0.3">
      <c r="B10" s="56">
        <f t="shared" si="1"/>
        <v>8</v>
      </c>
      <c r="C10" s="11">
        <v>44837</v>
      </c>
      <c r="D10" s="77">
        <f>DAY(TB_PV_CHI[[#This Row],[Ngày Tháng]])</f>
        <v>3</v>
      </c>
      <c r="E10" s="77">
        <f>MONTH(TB_PV_CHI[[#This Row],[Ngày Tháng]])</f>
        <v>10</v>
      </c>
      <c r="F10" s="77">
        <f>YEAR(TB_PV_CHI[[#This Row],[Ngày Tháng]])</f>
        <v>2022</v>
      </c>
      <c r="G10" s="14" t="s">
        <v>42</v>
      </c>
      <c r="H10" s="77" t="str">
        <f>IF(ISBLANK(TB_PV_CHI[[#This Row],[DANH MỤC CHI]])," ",VLOOKUP(TB_PV_CHI[[#This Row],[DANH MỤC CHI]],INFO_TB_CHI[[#All],[TÊN DANH MỤC CHI]:[QUỸ - VÍ]],2,0))</f>
        <v>S</v>
      </c>
      <c r="I10" s="15" t="s">
        <v>75</v>
      </c>
      <c r="J10" s="16">
        <v>12000</v>
      </c>
    </row>
    <row r="11" spans="2:10" ht="21" customHeight="1" x14ac:dyDescent="0.3">
      <c r="B11" s="56">
        <f t="shared" si="1"/>
        <v>9</v>
      </c>
      <c r="C11" s="11">
        <v>44837</v>
      </c>
      <c r="D11" s="78">
        <f>DAY(TB_PV_CHI[[#This Row],[Ngày Tháng]])</f>
        <v>3</v>
      </c>
      <c r="E11" s="79">
        <f>MONTH(TB_PV_CHI[[#This Row],[Ngày Tháng]])</f>
        <v>10</v>
      </c>
      <c r="F11" s="80">
        <f>YEAR(TB_PV_CHI[[#This Row],[Ngày Tháng]])</f>
        <v>2022</v>
      </c>
      <c r="G11" s="81" t="s">
        <v>42</v>
      </c>
      <c r="H11" s="77" t="str">
        <f>IF(ISBLANK(TB_PV_CHI[[#This Row],[DANH MỤC CHI]])," ",VLOOKUP(TB_PV_CHI[[#This Row],[DANH MỤC CHI]],INFO_TB_CHI[[#All],[TÊN DANH MỤC CHI]:[QUỸ - VÍ]],2,0))</f>
        <v>S</v>
      </c>
      <c r="I11" s="15" t="s">
        <v>77</v>
      </c>
      <c r="J11" s="16">
        <v>30000</v>
      </c>
    </row>
    <row r="12" spans="2:10" ht="21" customHeight="1" x14ac:dyDescent="0.3">
      <c r="B12" s="56">
        <f t="shared" ref="B12" si="2">ROW()-2</f>
        <v>10</v>
      </c>
      <c r="C12" s="11">
        <v>44838</v>
      </c>
      <c r="D12" s="78">
        <f>DAY(TB_PV_CHI[[#This Row],[Ngày Tháng]])</f>
        <v>4</v>
      </c>
      <c r="E12" s="79">
        <f>MONTH(TB_PV_CHI[[#This Row],[Ngày Tháng]])</f>
        <v>10</v>
      </c>
      <c r="F12" s="80">
        <f>YEAR(TB_PV_CHI[[#This Row],[Ngày Tháng]])</f>
        <v>2022</v>
      </c>
      <c r="G12" s="81" t="s">
        <v>44</v>
      </c>
      <c r="H12" s="77" t="str">
        <f>IF(ISBLANK(TB_PV_CHI[[#This Row],[DANH MỤC CHI]])," ",VLOOKUP(TB_PV_CHI[[#This Row],[DANH MỤC CHI]],INFO_TB_CHI[[#All],[TÊN DANH MỤC CHI]:[QUỸ - VÍ]],2,0))</f>
        <v>S</v>
      </c>
      <c r="I12" s="15" t="s">
        <v>79</v>
      </c>
      <c r="J12" s="16">
        <v>24000</v>
      </c>
    </row>
    <row r="13" spans="2:10" ht="21" customHeight="1" x14ac:dyDescent="0.3">
      <c r="B13" s="56">
        <f t="shared" ref="B13:B19" si="3">ROW()-2</f>
        <v>11</v>
      </c>
      <c r="C13" s="11">
        <v>44838</v>
      </c>
      <c r="D13" s="78">
        <f>DAY(TB_PV_CHI[[#This Row],[Ngày Tháng]])</f>
        <v>4</v>
      </c>
      <c r="E13" s="79">
        <f>MONTH(TB_PV_CHI[[#This Row],[Ngày Tháng]])</f>
        <v>10</v>
      </c>
      <c r="F13" s="80">
        <f>YEAR(TB_PV_CHI[[#This Row],[Ngày Tháng]])</f>
        <v>2022</v>
      </c>
      <c r="G13" s="81" t="s">
        <v>46</v>
      </c>
      <c r="H13" s="77" t="str">
        <f>IF(ISBLANK(TB_PV_CHI[[#This Row],[DANH MỤC CHI]])," ",VLOOKUP(TB_PV_CHI[[#This Row],[DANH MỤC CHI]],INFO_TB_CHI[[#All],[TÊN DANH MỤC CHI]:[QUỸ - VÍ]],2,0))</f>
        <v>S</v>
      </c>
      <c r="I13" s="15" t="s">
        <v>80</v>
      </c>
      <c r="J13" s="16">
        <v>25000</v>
      </c>
    </row>
    <row r="14" spans="2:10" ht="21" customHeight="1" x14ac:dyDescent="0.3">
      <c r="B14" s="56">
        <f t="shared" si="3"/>
        <v>12</v>
      </c>
      <c r="C14" s="11">
        <v>44838</v>
      </c>
      <c r="D14" s="78">
        <f>DAY(TB_PV_CHI[[#This Row],[Ngày Tháng]])</f>
        <v>4</v>
      </c>
      <c r="E14" s="79">
        <f>MONTH(TB_PV_CHI[[#This Row],[Ngày Tháng]])</f>
        <v>10</v>
      </c>
      <c r="F14" s="80">
        <f>YEAR(TB_PV_CHI[[#This Row],[Ngày Tháng]])</f>
        <v>2022</v>
      </c>
      <c r="G14" s="81" t="s">
        <v>46</v>
      </c>
      <c r="H14" s="77" t="str">
        <f>IF(ISBLANK(TB_PV_CHI[[#This Row],[DANH MỤC CHI]])," ",VLOOKUP(TB_PV_CHI[[#This Row],[DANH MỤC CHI]],INFO_TB_CHI[[#All],[TÊN DANH MỤC CHI]:[QUỸ - VÍ]],2,0))</f>
        <v>S</v>
      </c>
      <c r="I14" s="15" t="s">
        <v>81</v>
      </c>
      <c r="J14" s="16">
        <v>9000</v>
      </c>
    </row>
    <row r="15" spans="2:10" ht="21" customHeight="1" x14ac:dyDescent="0.3">
      <c r="B15" s="56">
        <f t="shared" si="3"/>
        <v>13</v>
      </c>
      <c r="C15" s="11">
        <v>44838</v>
      </c>
      <c r="D15" s="78">
        <f>DAY(TB_PV_CHI[[#This Row],[Ngày Tháng]])</f>
        <v>4</v>
      </c>
      <c r="E15" s="79">
        <f>MONTH(TB_PV_CHI[[#This Row],[Ngày Tháng]])</f>
        <v>10</v>
      </c>
      <c r="F15" s="80">
        <f>YEAR(TB_PV_CHI[[#This Row],[Ngày Tháng]])</f>
        <v>2022</v>
      </c>
      <c r="G15" s="81" t="s">
        <v>44</v>
      </c>
      <c r="H15" s="77" t="str">
        <f>IF(ISBLANK(TB_PV_CHI[[#This Row],[DANH MỤC CHI]])," ",VLOOKUP(TB_PV_CHI[[#This Row],[DANH MỤC CHI]],INFO_TB_CHI[[#All],[TÊN DANH MỤC CHI]:[QUỸ - VÍ]],2,0))</f>
        <v>S</v>
      </c>
      <c r="I15" s="15" t="s">
        <v>82</v>
      </c>
      <c r="J15" s="16">
        <v>5000</v>
      </c>
    </row>
    <row r="16" spans="2:10" ht="21" customHeight="1" x14ac:dyDescent="0.3">
      <c r="B16" s="56">
        <f t="shared" si="3"/>
        <v>14</v>
      </c>
      <c r="C16" s="11">
        <v>44839</v>
      </c>
      <c r="D16" s="78">
        <f>DAY(TB_PV_CHI[[#This Row],[Ngày Tháng]])</f>
        <v>5</v>
      </c>
      <c r="E16" s="79">
        <f>MONTH(TB_PV_CHI[[#This Row],[Ngày Tháng]])</f>
        <v>10</v>
      </c>
      <c r="F16" s="80">
        <f>YEAR(TB_PV_CHI[[#This Row],[Ngày Tháng]])</f>
        <v>2022</v>
      </c>
      <c r="G16" s="81" t="s">
        <v>44</v>
      </c>
      <c r="H16" s="77" t="str">
        <f>IF(ISBLANK(TB_PV_CHI[[#This Row],[DANH MỤC CHI]])," ",VLOOKUP(TB_PV_CHI[[#This Row],[DANH MỤC CHI]],INFO_TB_CHI[[#All],[TÊN DANH MỤC CHI]:[QUỸ - VÍ]],2,0))</f>
        <v>S</v>
      </c>
      <c r="I16" s="15" t="s">
        <v>83</v>
      </c>
      <c r="J16" s="16">
        <v>75000</v>
      </c>
    </row>
    <row r="17" spans="2:14" ht="21" customHeight="1" x14ac:dyDescent="0.3">
      <c r="B17" s="56">
        <f t="shared" si="3"/>
        <v>15</v>
      </c>
      <c r="C17" s="11">
        <v>44839</v>
      </c>
      <c r="D17" s="78">
        <f>DAY(TB_PV_CHI[[#This Row],[Ngày Tháng]])</f>
        <v>5</v>
      </c>
      <c r="E17" s="79">
        <f>MONTH(TB_PV_CHI[[#This Row],[Ngày Tháng]])</f>
        <v>10</v>
      </c>
      <c r="F17" s="80">
        <f>YEAR(TB_PV_CHI[[#This Row],[Ngày Tháng]])</f>
        <v>2022</v>
      </c>
      <c r="G17" s="81" t="s">
        <v>44</v>
      </c>
      <c r="H17" s="77" t="str">
        <f>IF(ISBLANK(TB_PV_CHI[[#This Row],[DANH MỤC CHI]])," ",VLOOKUP(TB_PV_CHI[[#This Row],[DANH MỤC CHI]],INFO_TB_CHI[[#All],[TÊN DANH MỤC CHI]:[QUỸ - VÍ]],2,0))</f>
        <v>S</v>
      </c>
      <c r="I17" s="15" t="s">
        <v>84</v>
      </c>
      <c r="J17" s="16">
        <v>10000</v>
      </c>
    </row>
    <row r="18" spans="2:14" ht="21" customHeight="1" x14ac:dyDescent="0.3">
      <c r="B18" s="56">
        <f t="shared" si="3"/>
        <v>16</v>
      </c>
      <c r="C18" s="11">
        <v>44839</v>
      </c>
      <c r="D18" s="78">
        <f>DAY(TB_PV_CHI[[#This Row],[Ngày Tháng]])</f>
        <v>5</v>
      </c>
      <c r="E18" s="79">
        <f>MONTH(TB_PV_CHI[[#This Row],[Ngày Tháng]])</f>
        <v>10</v>
      </c>
      <c r="F18" s="80">
        <f>YEAR(TB_PV_CHI[[#This Row],[Ngày Tháng]])</f>
        <v>2022</v>
      </c>
      <c r="G18" s="81" t="s">
        <v>85</v>
      </c>
      <c r="H18" s="77" t="str">
        <f>IF(ISBLANK(TB_PV_CHI[[#This Row],[DANH MỤC CHI]])," ",VLOOKUP(TB_PV_CHI[[#This Row],[DANH MỤC CHI]],INFO_TB_CHI[[#All],[TÊN DANH MỤC CHI]:[QUỸ - VÍ]],2,0))</f>
        <v>S</v>
      </c>
      <c r="I18" s="15" t="s">
        <v>87</v>
      </c>
      <c r="J18" s="16">
        <v>700000</v>
      </c>
      <c r="N18" s="74"/>
    </row>
    <row r="19" spans="2:14" ht="21" customHeight="1" x14ac:dyDescent="0.3">
      <c r="B19" s="56">
        <f t="shared" si="3"/>
        <v>17</v>
      </c>
      <c r="C19" s="11">
        <v>44839</v>
      </c>
      <c r="D19" s="78">
        <f>DAY(TB_PV_CHI[[#This Row],[Ngày Tháng]])</f>
        <v>5</v>
      </c>
      <c r="E19" s="79">
        <f>MONTH(TB_PV_CHI[[#This Row],[Ngày Tháng]])</f>
        <v>10</v>
      </c>
      <c r="F19" s="80">
        <f>YEAR(TB_PV_CHI[[#This Row],[Ngày Tháng]])</f>
        <v>2022</v>
      </c>
      <c r="G19" s="81" t="s">
        <v>40</v>
      </c>
      <c r="H19" s="77" t="str">
        <f>IF(ISBLANK(TB_PV_CHI[[#This Row],[DANH MỤC CHI]])," ",VLOOKUP(TB_PV_CHI[[#This Row],[DANH MỤC CHI]],INFO_TB_CHI[[#All],[TÊN DANH MỤC CHI]:[QUỸ - VÍ]],2,0))</f>
        <v>S</v>
      </c>
      <c r="I19" s="15" t="s">
        <v>88</v>
      </c>
      <c r="J19" s="16">
        <v>100000</v>
      </c>
      <c r="N19" s="74"/>
    </row>
    <row r="20" spans="2:14" ht="21" customHeight="1" x14ac:dyDescent="0.3">
      <c r="B20" s="56">
        <f t="shared" ref="B20:B25" si="4">ROW()-2</f>
        <v>18</v>
      </c>
      <c r="C20" s="11">
        <v>44840</v>
      </c>
      <c r="D20" s="78">
        <f>DAY(TB_PV_CHI[[#This Row],[Ngày Tháng]])</f>
        <v>6</v>
      </c>
      <c r="E20" s="79">
        <f>MONTH(TB_PV_CHI[[#This Row],[Ngày Tháng]])</f>
        <v>10</v>
      </c>
      <c r="F20" s="80">
        <f>YEAR(TB_PV_CHI[[#This Row],[Ngày Tháng]])</f>
        <v>2022</v>
      </c>
      <c r="G20" s="81" t="s">
        <v>44</v>
      </c>
      <c r="H20" s="77" t="str">
        <f>IF(ISBLANK(TB_PV_CHI[[#This Row],[DANH MỤC CHI]])," ",VLOOKUP(TB_PV_CHI[[#This Row],[DANH MỤC CHI]],INFO_TB_CHI[[#All],[TÊN DANH MỤC CHI]:[QUỸ - VÍ]],2,0))</f>
        <v>S</v>
      </c>
      <c r="I20" s="15" t="s">
        <v>79</v>
      </c>
      <c r="J20" s="16">
        <v>40000</v>
      </c>
    </row>
    <row r="21" spans="2:14" ht="21" customHeight="1" x14ac:dyDescent="0.3">
      <c r="B21" s="56">
        <f t="shared" si="4"/>
        <v>19</v>
      </c>
      <c r="C21" s="11">
        <v>44840</v>
      </c>
      <c r="D21" s="78">
        <f>DAY(TB_PV_CHI[[#This Row],[Ngày Tháng]])</f>
        <v>6</v>
      </c>
      <c r="E21" s="79">
        <f>MONTH(TB_PV_CHI[[#This Row],[Ngày Tháng]])</f>
        <v>10</v>
      </c>
      <c r="F21" s="80">
        <f>YEAR(TB_PV_CHI[[#This Row],[Ngày Tháng]])</f>
        <v>2022</v>
      </c>
      <c r="G21" s="81" t="s">
        <v>41</v>
      </c>
      <c r="H21" s="77" t="str">
        <f>IF(ISBLANK(TB_PV_CHI[[#This Row],[DANH MỤC CHI]])," ",VLOOKUP(TB_PV_CHI[[#This Row],[DANH MỤC CHI]],INFO_TB_CHI[[#All],[TÊN DANH MỤC CHI]:[QUỸ - VÍ]],2,0))</f>
        <v>S</v>
      </c>
      <c r="I21" s="15" t="s">
        <v>73</v>
      </c>
      <c r="J21" s="16">
        <v>65000</v>
      </c>
    </row>
    <row r="22" spans="2:14" ht="21" customHeight="1" x14ac:dyDescent="0.3">
      <c r="B22" s="56">
        <f t="shared" si="4"/>
        <v>20</v>
      </c>
      <c r="C22" s="11">
        <v>44840</v>
      </c>
      <c r="D22" s="78">
        <f>DAY(TB_PV_CHI[[#This Row],[Ngày Tháng]])</f>
        <v>6</v>
      </c>
      <c r="E22" s="79">
        <f>MONTH(TB_PV_CHI[[#This Row],[Ngày Tháng]])</f>
        <v>10</v>
      </c>
      <c r="F22" s="80">
        <f>YEAR(TB_PV_CHI[[#This Row],[Ngày Tháng]])</f>
        <v>2022</v>
      </c>
      <c r="G22" s="81" t="s">
        <v>44</v>
      </c>
      <c r="H22" s="77" t="str">
        <f>IF(ISBLANK(TB_PV_CHI[[#This Row],[DANH MỤC CHI]])," ",VLOOKUP(TB_PV_CHI[[#This Row],[DANH MỤC CHI]],INFO_TB_CHI[[#All],[TÊN DANH MỤC CHI]:[QUỸ - VÍ]],2,0))</f>
        <v>S</v>
      </c>
      <c r="I22" s="15" t="s">
        <v>89</v>
      </c>
      <c r="J22" s="16">
        <v>15000</v>
      </c>
    </row>
    <row r="23" spans="2:14" ht="21" customHeight="1" x14ac:dyDescent="0.3">
      <c r="B23" s="56">
        <f t="shared" si="4"/>
        <v>21</v>
      </c>
      <c r="C23" s="11">
        <v>44840</v>
      </c>
      <c r="D23" s="78">
        <f>DAY(TB_PV_CHI[[#This Row],[Ngày Tháng]])</f>
        <v>6</v>
      </c>
      <c r="E23" s="79">
        <f>MONTH(TB_PV_CHI[[#This Row],[Ngày Tháng]])</f>
        <v>10</v>
      </c>
      <c r="F23" s="80">
        <f>YEAR(TB_PV_CHI[[#This Row],[Ngày Tháng]])</f>
        <v>2022</v>
      </c>
      <c r="G23" s="81" t="s">
        <v>86</v>
      </c>
      <c r="H23" s="77" t="str">
        <f>IF(ISBLANK(TB_PV_CHI[[#This Row],[DANH MỤC CHI]])," ",VLOOKUP(TB_PV_CHI[[#This Row],[DANH MỤC CHI]],INFO_TB_CHI[[#All],[TÊN DANH MỤC CHI]:[QUỸ - VÍ]],2,0))</f>
        <v>S</v>
      </c>
      <c r="I23" s="15" t="s">
        <v>90</v>
      </c>
      <c r="J23" s="16">
        <v>400000</v>
      </c>
    </row>
    <row r="24" spans="2:14" ht="21" customHeight="1" x14ac:dyDescent="0.3">
      <c r="B24" s="56">
        <f t="shared" si="4"/>
        <v>22</v>
      </c>
      <c r="C24" s="11">
        <v>44841</v>
      </c>
      <c r="D24" s="78">
        <f>DAY(TB_PV_CHI[[#This Row],[Ngày Tháng]])</f>
        <v>7</v>
      </c>
      <c r="E24" s="79">
        <f>MONTH(TB_PV_CHI[[#This Row],[Ngày Tháng]])</f>
        <v>10</v>
      </c>
      <c r="F24" s="80">
        <f>YEAR(TB_PV_CHI[[#This Row],[Ngày Tháng]])</f>
        <v>2022</v>
      </c>
      <c r="G24" s="81" t="s">
        <v>92</v>
      </c>
      <c r="H24" s="77" t="str">
        <f>IF(ISBLANK(TB_PV_CHI[[#This Row],[DANH MỤC CHI]])," ",VLOOKUP(TB_PV_CHI[[#This Row],[DANH MỤC CHI]],INFO_TB_CHI[[#All],[TÊN DANH MỤC CHI]:[QUỸ - VÍ]],2,0))</f>
        <v>C</v>
      </c>
      <c r="I24" s="15" t="s">
        <v>93</v>
      </c>
      <c r="J24" s="16">
        <v>98000</v>
      </c>
    </row>
    <row r="25" spans="2:14" ht="21" customHeight="1" x14ac:dyDescent="0.3">
      <c r="B25" s="56">
        <f t="shared" si="4"/>
        <v>23</v>
      </c>
      <c r="C25" s="11">
        <v>44841</v>
      </c>
      <c r="D25" s="78">
        <f>DAY(TB_PV_CHI[[#This Row],[Ngày Tháng]])</f>
        <v>7</v>
      </c>
      <c r="E25" s="79">
        <f>MONTH(TB_PV_CHI[[#This Row],[Ngày Tháng]])</f>
        <v>10</v>
      </c>
      <c r="F25" s="80">
        <f>YEAR(TB_PV_CHI[[#This Row],[Ngày Tháng]])</f>
        <v>2022</v>
      </c>
      <c r="G25" s="81" t="s">
        <v>44</v>
      </c>
      <c r="H25" s="77" t="str">
        <f>IF(ISBLANK(TB_PV_CHI[[#This Row],[DANH MỤC CHI]])," ",VLOOKUP(TB_PV_CHI[[#This Row],[DANH MỤC CHI]],INFO_TB_CHI[[#All],[TÊN DANH MỤC CHI]:[QUỸ - VÍ]],2,0))</f>
        <v>S</v>
      </c>
      <c r="I25" s="15" t="s">
        <v>72</v>
      </c>
      <c r="J25" s="16">
        <v>10000</v>
      </c>
    </row>
    <row r="26" spans="2:14" ht="21" customHeight="1" x14ac:dyDescent="0.3">
      <c r="B26" s="88">
        <f t="shared" si="0"/>
        <v>24</v>
      </c>
      <c r="C26" s="11">
        <v>44841</v>
      </c>
      <c r="D26" s="89">
        <f>DAY(TB_PV_CHI[[#This Row],[Ngày Tháng]])</f>
        <v>7</v>
      </c>
      <c r="E26" s="90">
        <f>MONTH(TB_PV_CHI[[#This Row],[Ngày Tháng]])</f>
        <v>10</v>
      </c>
      <c r="F26" s="91">
        <f>YEAR(TB_PV_CHI[[#This Row],[Ngày Tháng]])</f>
        <v>2022</v>
      </c>
      <c r="G26" s="92" t="s">
        <v>95</v>
      </c>
      <c r="H26" s="93" t="str">
        <f>IF(ISBLANK(TB_PV_CHI[[#This Row],[DANH MỤC CHI]])," ",VLOOKUP(TB_PV_CHI[[#This Row],[DANH MỤC CHI]],INFO_TB_CHI[[#All],[TÊN DANH MỤC CHI]:[QUỸ - VÍ]],2,0))</f>
        <v>T</v>
      </c>
      <c r="I26" s="94" t="s">
        <v>94</v>
      </c>
      <c r="J26" s="95">
        <v>1100</v>
      </c>
    </row>
    <row r="27" spans="2:14" ht="21" customHeight="1" x14ac:dyDescent="0.3">
      <c r="B27" s="56">
        <f t="shared" ref="B27:B33" si="5">ROW()-2</f>
        <v>25</v>
      </c>
      <c r="C27" s="11">
        <v>44841</v>
      </c>
      <c r="D27" s="78">
        <f>DAY(TB_PV_CHI[[#This Row],[Ngày Tháng]])</f>
        <v>7</v>
      </c>
      <c r="E27" s="79">
        <f>MONTH(TB_PV_CHI[[#This Row],[Ngày Tháng]])</f>
        <v>10</v>
      </c>
      <c r="F27" s="80">
        <f>YEAR(TB_PV_CHI[[#This Row],[Ngày Tháng]])</f>
        <v>2022</v>
      </c>
      <c r="G27" s="92" t="s">
        <v>49</v>
      </c>
      <c r="H27" s="77" t="str">
        <f>IF(ISBLANK(TB_PV_CHI[[#This Row],[DANH MỤC CHI]])," ",VLOOKUP(TB_PV_CHI[[#This Row],[DANH MỤC CHI]],INFO_TB_CHI[[#All],[TÊN DANH MỤC CHI]:[QUỸ - VÍ]],2,0))</f>
        <v>C</v>
      </c>
      <c r="I27" s="15" t="s">
        <v>96</v>
      </c>
      <c r="J27" s="16">
        <v>60000</v>
      </c>
    </row>
    <row r="28" spans="2:14" ht="21" customHeight="1" x14ac:dyDescent="0.3">
      <c r="B28" s="56">
        <f t="shared" si="5"/>
        <v>26</v>
      </c>
      <c r="C28" s="11">
        <v>44842</v>
      </c>
      <c r="D28" s="78">
        <f>DAY(TB_PV_CHI[[#This Row],[Ngày Tháng]])</f>
        <v>8</v>
      </c>
      <c r="E28" s="79">
        <f>MONTH(TB_PV_CHI[[#This Row],[Ngày Tháng]])</f>
        <v>10</v>
      </c>
      <c r="F28" s="80">
        <f>YEAR(TB_PV_CHI[[#This Row],[Ngày Tháng]])</f>
        <v>2022</v>
      </c>
      <c r="G28" s="81" t="s">
        <v>44</v>
      </c>
      <c r="H28" s="77" t="str">
        <f>IF(ISBLANK(TB_PV_CHI[[#This Row],[DANH MỤC CHI]])," ",VLOOKUP(TB_PV_CHI[[#This Row],[DANH MỤC CHI]],INFO_TB_CHI[[#All],[TÊN DANH MỤC CHI]:[QUỸ - VÍ]],2,0))</f>
        <v>S</v>
      </c>
      <c r="I28" s="15" t="s">
        <v>79</v>
      </c>
      <c r="J28" s="16">
        <v>30000</v>
      </c>
    </row>
    <row r="29" spans="2:14" ht="21" customHeight="1" x14ac:dyDescent="0.3">
      <c r="B29" s="56">
        <f t="shared" si="5"/>
        <v>27</v>
      </c>
      <c r="C29" s="11">
        <v>44842</v>
      </c>
      <c r="D29" s="78">
        <f>DAY(TB_PV_CHI[[#This Row],[Ngày Tháng]])</f>
        <v>8</v>
      </c>
      <c r="E29" s="79">
        <f>MONTH(TB_PV_CHI[[#This Row],[Ngày Tháng]])</f>
        <v>10</v>
      </c>
      <c r="F29" s="80">
        <f>YEAR(TB_PV_CHI[[#This Row],[Ngày Tháng]])</f>
        <v>2022</v>
      </c>
      <c r="G29" s="81" t="s">
        <v>92</v>
      </c>
      <c r="H29" s="77" t="str">
        <f>IF(ISBLANK(TB_PV_CHI[[#This Row],[DANH MỤC CHI]])," ",VLOOKUP(TB_PV_CHI[[#This Row],[DANH MỤC CHI]],INFO_TB_CHI[[#All],[TÊN DANH MỤC CHI]:[QUỸ - VÍ]],2,0))</f>
        <v>C</v>
      </c>
      <c r="I29" s="15" t="s">
        <v>97</v>
      </c>
      <c r="J29" s="16">
        <v>60000</v>
      </c>
    </row>
    <row r="30" spans="2:14" ht="21" customHeight="1" x14ac:dyDescent="0.3">
      <c r="B30" s="56">
        <f t="shared" si="5"/>
        <v>28</v>
      </c>
      <c r="C30" s="11">
        <v>44843</v>
      </c>
      <c r="D30" s="78">
        <f>DAY(TB_PV_CHI[[#This Row],[Ngày Tháng]])</f>
        <v>9</v>
      </c>
      <c r="E30" s="79">
        <f>MONTH(TB_PV_CHI[[#This Row],[Ngày Tháng]])</f>
        <v>10</v>
      </c>
      <c r="F30" s="80">
        <f>YEAR(TB_PV_CHI[[#This Row],[Ngày Tháng]])</f>
        <v>2022</v>
      </c>
      <c r="G30" s="81" t="s">
        <v>92</v>
      </c>
      <c r="H30" s="77" t="str">
        <f>IF(ISBLANK(TB_PV_CHI[[#This Row],[DANH MỤC CHI]])," ",VLOOKUP(TB_PV_CHI[[#This Row],[DANH MỤC CHI]],INFO_TB_CHI[[#All],[TÊN DANH MỤC CHI]:[QUỸ - VÍ]],2,0))</f>
        <v>C</v>
      </c>
      <c r="I30" s="15" t="s">
        <v>97</v>
      </c>
      <c r="J30" s="16">
        <v>52000</v>
      </c>
    </row>
    <row r="31" spans="2:14" ht="21" customHeight="1" x14ac:dyDescent="0.3">
      <c r="B31" s="56">
        <f t="shared" si="5"/>
        <v>29</v>
      </c>
      <c r="C31" s="11">
        <v>44843</v>
      </c>
      <c r="D31" s="78">
        <f>DAY(TB_PV_CHI[[#This Row],[Ngày Tháng]])</f>
        <v>9</v>
      </c>
      <c r="E31" s="79">
        <f>MONTH(TB_PV_CHI[[#This Row],[Ngày Tháng]])</f>
        <v>10</v>
      </c>
      <c r="F31" s="80">
        <f>YEAR(TB_PV_CHI[[#This Row],[Ngày Tháng]])</f>
        <v>2022</v>
      </c>
      <c r="G31" s="81" t="s">
        <v>42</v>
      </c>
      <c r="H31" s="77" t="str">
        <f>IF(ISBLANK(TB_PV_CHI[[#This Row],[DANH MỤC CHI]])," ",VLOOKUP(TB_PV_CHI[[#This Row],[DANH MỤC CHI]],INFO_TB_CHI[[#All],[TÊN DANH MỤC CHI]:[QUỸ - VÍ]],2,0))</f>
        <v>S</v>
      </c>
      <c r="I31" s="15" t="s">
        <v>98</v>
      </c>
      <c r="J31" s="16">
        <v>298000</v>
      </c>
    </row>
    <row r="32" spans="2:14" ht="21" customHeight="1" x14ac:dyDescent="0.3">
      <c r="B32" s="56">
        <f t="shared" si="5"/>
        <v>30</v>
      </c>
      <c r="C32" s="11">
        <v>44844</v>
      </c>
      <c r="D32" s="78">
        <f>DAY(TB_PV_CHI[[#This Row],[Ngày Tháng]])</f>
        <v>10</v>
      </c>
      <c r="E32" s="79">
        <f>MONTH(TB_PV_CHI[[#This Row],[Ngày Tháng]])</f>
        <v>10</v>
      </c>
      <c r="F32" s="80">
        <f>YEAR(TB_PV_CHI[[#This Row],[Ngày Tháng]])</f>
        <v>2022</v>
      </c>
      <c r="G32" s="81" t="s">
        <v>41</v>
      </c>
      <c r="H32" s="77" t="str">
        <f>IF(ISBLANK(TB_PV_CHI[[#This Row],[DANH MỤC CHI]])," ",VLOOKUP(TB_PV_CHI[[#This Row],[DANH MỤC CHI]],INFO_TB_CHI[[#All],[TÊN DANH MỤC CHI]:[QUỸ - VÍ]],2,0))</f>
        <v>S</v>
      </c>
      <c r="I32" s="15" t="s">
        <v>73</v>
      </c>
      <c r="J32" s="16">
        <v>65000</v>
      </c>
    </row>
    <row r="33" spans="2:10" ht="21" customHeight="1" x14ac:dyDescent="0.3">
      <c r="B33" s="56">
        <f t="shared" si="5"/>
        <v>31</v>
      </c>
      <c r="C33" s="11">
        <v>44844</v>
      </c>
      <c r="D33" s="78">
        <f>DAY(TB_PV_CHI[[#This Row],[Ngày Tháng]])</f>
        <v>10</v>
      </c>
      <c r="E33" s="79">
        <f>MONTH(TB_PV_CHI[[#This Row],[Ngày Tháng]])</f>
        <v>10</v>
      </c>
      <c r="F33" s="80">
        <f>YEAR(TB_PV_CHI[[#This Row],[Ngày Tháng]])</f>
        <v>2022</v>
      </c>
      <c r="G33" s="81" t="s">
        <v>44</v>
      </c>
      <c r="H33" s="77" t="str">
        <f>IF(ISBLANK(TB_PV_CHI[[#This Row],[DANH MỤC CHI]])," ",VLOOKUP(TB_PV_CHI[[#This Row],[DANH MỤC CHI]],INFO_TB_CHI[[#All],[TÊN DANH MỤC CHI]:[QUỸ - VÍ]],2,0))</f>
        <v>S</v>
      </c>
      <c r="I33" s="15" t="s">
        <v>79</v>
      </c>
      <c r="J33" s="16">
        <v>40000</v>
      </c>
    </row>
    <row r="34" spans="2:10" ht="21" customHeight="1" x14ac:dyDescent="0.3">
      <c r="B34" s="56">
        <f t="shared" ref="B34:B40" si="6">ROW()-2</f>
        <v>32</v>
      </c>
      <c r="C34" s="11">
        <v>44844</v>
      </c>
      <c r="D34" s="78">
        <f>DAY(TB_PV_CHI[[#This Row],[Ngày Tháng]])</f>
        <v>10</v>
      </c>
      <c r="E34" s="79">
        <f>MONTH(TB_PV_CHI[[#This Row],[Ngày Tháng]])</f>
        <v>10</v>
      </c>
      <c r="F34" s="80">
        <f>YEAR(TB_PV_CHI[[#This Row],[Ngày Tháng]])</f>
        <v>2022</v>
      </c>
      <c r="G34" s="81" t="s">
        <v>44</v>
      </c>
      <c r="H34" s="77" t="str">
        <f>IF(ISBLANK(TB_PV_CHI[[#This Row],[DANH MỤC CHI]])," ",VLOOKUP(TB_PV_CHI[[#This Row],[DANH MỤC CHI]],INFO_TB_CHI[[#All],[TÊN DANH MỤC CHI]:[QUỸ - VÍ]],2,0))</f>
        <v>S</v>
      </c>
      <c r="I34" s="15" t="s">
        <v>99</v>
      </c>
      <c r="J34" s="16">
        <v>35000</v>
      </c>
    </row>
    <row r="35" spans="2:10" ht="21" customHeight="1" x14ac:dyDescent="0.3">
      <c r="B35" s="56">
        <f t="shared" si="6"/>
        <v>33</v>
      </c>
      <c r="C35" s="11">
        <v>44844</v>
      </c>
      <c r="D35" s="78">
        <f>DAY(TB_PV_CHI[[#This Row],[Ngày Tháng]])</f>
        <v>10</v>
      </c>
      <c r="E35" s="79">
        <f>MONTH(TB_PV_CHI[[#This Row],[Ngày Tháng]])</f>
        <v>10</v>
      </c>
      <c r="F35" s="80">
        <f>YEAR(TB_PV_CHI[[#This Row],[Ngày Tháng]])</f>
        <v>2022</v>
      </c>
      <c r="G35" s="81" t="s">
        <v>44</v>
      </c>
      <c r="H35" s="77" t="str">
        <f>IF(ISBLANK(TB_PV_CHI[[#This Row],[DANH MỤC CHI]])," ",VLOOKUP(TB_PV_CHI[[#This Row],[DANH MỤC CHI]],INFO_TB_CHI[[#All],[TÊN DANH MỤC CHI]:[QUỸ - VÍ]],2,0))</f>
        <v>S</v>
      </c>
      <c r="I35" s="15" t="s">
        <v>89</v>
      </c>
      <c r="J35" s="16">
        <v>5000</v>
      </c>
    </row>
    <row r="36" spans="2:10" ht="21" customHeight="1" x14ac:dyDescent="0.3">
      <c r="B36" s="56">
        <f t="shared" si="6"/>
        <v>34</v>
      </c>
      <c r="C36" s="11">
        <v>44844</v>
      </c>
      <c r="D36" s="78">
        <f>DAY(TB_PV_CHI[[#This Row],[Ngày Tháng]])</f>
        <v>10</v>
      </c>
      <c r="E36" s="79">
        <f>MONTH(TB_PV_CHI[[#This Row],[Ngày Tháng]])</f>
        <v>10</v>
      </c>
      <c r="F36" s="80">
        <f>YEAR(TB_PV_CHI[[#This Row],[Ngày Tháng]])</f>
        <v>2022</v>
      </c>
      <c r="G36" s="81" t="s">
        <v>92</v>
      </c>
      <c r="H36" s="77" t="str">
        <f>IF(ISBLANK(TB_PV_CHI[[#This Row],[DANH MỤC CHI]])," ",VLOOKUP(TB_PV_CHI[[#This Row],[DANH MỤC CHI]],INFO_TB_CHI[[#All],[TÊN DANH MỤC CHI]:[QUỸ - VÍ]],2,0))</f>
        <v>C</v>
      </c>
      <c r="I36" s="15" t="s">
        <v>100</v>
      </c>
      <c r="J36" s="16">
        <v>10000</v>
      </c>
    </row>
    <row r="37" spans="2:10" ht="21" customHeight="1" x14ac:dyDescent="0.3">
      <c r="B37" s="56">
        <f t="shared" si="6"/>
        <v>35</v>
      </c>
      <c r="C37" s="11">
        <v>44845</v>
      </c>
      <c r="D37" s="78">
        <f>DAY(TB_PV_CHI[[#This Row],[Ngày Tháng]])</f>
        <v>11</v>
      </c>
      <c r="E37" s="79">
        <f>MONTH(TB_PV_CHI[[#This Row],[Ngày Tháng]])</f>
        <v>10</v>
      </c>
      <c r="F37" s="80">
        <f>YEAR(TB_PV_CHI[[#This Row],[Ngày Tháng]])</f>
        <v>2022</v>
      </c>
      <c r="G37" s="81" t="s">
        <v>44</v>
      </c>
      <c r="H37" s="77" t="str">
        <f>IF(ISBLANK(TB_PV_CHI[[#This Row],[DANH MỤC CHI]])," ",VLOOKUP(TB_PV_CHI[[#This Row],[DANH MỤC CHI]],INFO_TB_CHI[[#All],[TÊN DANH MỤC CHI]:[QUỸ - VÍ]],2,0))</f>
        <v>S</v>
      </c>
      <c r="I37" s="15" t="s">
        <v>79</v>
      </c>
      <c r="J37" s="16">
        <v>25000</v>
      </c>
    </row>
    <row r="38" spans="2:10" ht="21" customHeight="1" x14ac:dyDescent="0.3">
      <c r="B38" s="56">
        <f t="shared" si="6"/>
        <v>36</v>
      </c>
      <c r="C38" s="11">
        <v>44845</v>
      </c>
      <c r="D38" s="78">
        <f>DAY(TB_PV_CHI[[#This Row],[Ngày Tháng]])</f>
        <v>11</v>
      </c>
      <c r="E38" s="79">
        <f>MONTH(TB_PV_CHI[[#This Row],[Ngày Tháng]])</f>
        <v>10</v>
      </c>
      <c r="F38" s="80">
        <f>YEAR(TB_PV_CHI[[#This Row],[Ngày Tháng]])</f>
        <v>2022</v>
      </c>
      <c r="G38" s="81" t="s">
        <v>44</v>
      </c>
      <c r="H38" s="77" t="str">
        <f>IF(ISBLANK(TB_PV_CHI[[#This Row],[DANH MỤC CHI]])," ",VLOOKUP(TB_PV_CHI[[#This Row],[DANH MỤC CHI]],INFO_TB_CHI[[#All],[TÊN DANH MỤC CHI]:[QUỸ - VÍ]],2,0))</f>
        <v>S</v>
      </c>
      <c r="I38" s="15" t="s">
        <v>89</v>
      </c>
      <c r="J38" s="16">
        <v>5000</v>
      </c>
    </row>
    <row r="39" spans="2:10" ht="21" customHeight="1" x14ac:dyDescent="0.3">
      <c r="B39" s="56">
        <f t="shared" si="6"/>
        <v>37</v>
      </c>
      <c r="C39" s="11">
        <v>44845</v>
      </c>
      <c r="D39" s="78">
        <f>DAY(TB_PV_CHI[[#This Row],[Ngày Tháng]])</f>
        <v>11</v>
      </c>
      <c r="E39" s="79">
        <f>MONTH(TB_PV_CHI[[#This Row],[Ngày Tháng]])</f>
        <v>10</v>
      </c>
      <c r="F39" s="80">
        <f>YEAR(TB_PV_CHI[[#This Row],[Ngày Tháng]])</f>
        <v>2022</v>
      </c>
      <c r="G39" s="81" t="s">
        <v>48</v>
      </c>
      <c r="H39" s="77" t="str">
        <f>IF(ISBLANK(TB_PV_CHI[[#This Row],[DANH MỤC CHI]])," ",VLOOKUP(TB_PV_CHI[[#This Row],[DANH MỤC CHI]],INFO_TB_CHI[[#All],[TÊN DANH MỤC CHI]:[QUỸ - VÍ]],2,0))</f>
        <v>C</v>
      </c>
      <c r="I39" s="15" t="s">
        <v>101</v>
      </c>
      <c r="J39" s="16">
        <v>60000</v>
      </c>
    </row>
    <row r="40" spans="2:10" ht="21" customHeight="1" x14ac:dyDescent="0.3">
      <c r="B40" s="56">
        <f t="shared" si="6"/>
        <v>38</v>
      </c>
      <c r="C40" s="11">
        <v>44845</v>
      </c>
      <c r="D40" s="78">
        <f>DAY(TB_PV_CHI[[#This Row],[Ngày Tháng]])</f>
        <v>11</v>
      </c>
      <c r="E40" s="79">
        <f>MONTH(TB_PV_CHI[[#This Row],[Ngày Tháng]])</f>
        <v>10</v>
      </c>
      <c r="F40" s="80">
        <f>YEAR(TB_PV_CHI[[#This Row],[Ngày Tháng]])</f>
        <v>2022</v>
      </c>
      <c r="G40" s="81" t="s">
        <v>41</v>
      </c>
      <c r="H40" s="77" t="str">
        <f>IF(ISBLANK(TB_PV_CHI[[#This Row],[DANH MỤC CHI]])," ",VLOOKUP(TB_PV_CHI[[#This Row],[DANH MỤC CHI]],INFO_TB_CHI[[#All],[TÊN DANH MỤC CHI]:[QUỸ - VÍ]],2,0))</f>
        <v>S</v>
      </c>
      <c r="I40" s="15" t="s">
        <v>102</v>
      </c>
      <c r="J40" s="16">
        <v>20000</v>
      </c>
    </row>
    <row r="41" spans="2:10" ht="21" customHeight="1" x14ac:dyDescent="0.3">
      <c r="B41" s="56">
        <f t="shared" ref="B41:B48" si="7">ROW()-2</f>
        <v>39</v>
      </c>
      <c r="C41" s="11">
        <v>44846</v>
      </c>
      <c r="D41" s="78">
        <f>DAY(TB_PV_CHI[[#This Row],[Ngày Tháng]])</f>
        <v>12</v>
      </c>
      <c r="E41" s="79">
        <f>MONTH(TB_PV_CHI[[#This Row],[Ngày Tháng]])</f>
        <v>10</v>
      </c>
      <c r="F41" s="80">
        <f>YEAR(TB_PV_CHI[[#This Row],[Ngày Tháng]])</f>
        <v>2022</v>
      </c>
      <c r="G41" s="81" t="s">
        <v>44</v>
      </c>
      <c r="H41" s="77" t="str">
        <f>IF(ISBLANK(TB_PV_CHI[[#This Row],[DANH MỤC CHI]])," ",VLOOKUP(TB_PV_CHI[[#This Row],[DANH MỤC CHI]],INFO_TB_CHI[[#All],[TÊN DANH MỤC CHI]:[QUỸ - VÍ]],2,0))</f>
        <v>S</v>
      </c>
      <c r="I41" s="15" t="s">
        <v>79</v>
      </c>
      <c r="J41" s="16">
        <v>48000</v>
      </c>
    </row>
    <row r="42" spans="2:10" ht="21" customHeight="1" x14ac:dyDescent="0.3">
      <c r="B42" s="56">
        <f t="shared" si="7"/>
        <v>40</v>
      </c>
      <c r="C42" s="11">
        <v>44847</v>
      </c>
      <c r="D42" s="78">
        <f>DAY(TB_PV_CHI[[#This Row],[Ngày Tháng]])</f>
        <v>13</v>
      </c>
      <c r="E42" s="79">
        <f>MONTH(TB_PV_CHI[[#This Row],[Ngày Tháng]])</f>
        <v>10</v>
      </c>
      <c r="F42" s="80">
        <f>YEAR(TB_PV_CHI[[#This Row],[Ngày Tháng]])</f>
        <v>2022</v>
      </c>
      <c r="G42" s="81" t="s">
        <v>50</v>
      </c>
      <c r="H42" s="77" t="str">
        <f>IF(ISBLANK(TB_PV_CHI[[#This Row],[DANH MỤC CHI]])," ",VLOOKUP(TB_PV_CHI[[#This Row],[DANH MỤC CHI]],INFO_TB_CHI[[#All],[TÊN DANH MỤC CHI]:[QUỸ - VÍ]],2,0))</f>
        <v>Y</v>
      </c>
      <c r="I42" s="15" t="s">
        <v>103</v>
      </c>
      <c r="J42" s="16">
        <v>300000</v>
      </c>
    </row>
    <row r="43" spans="2:10" ht="21" customHeight="1" x14ac:dyDescent="0.3">
      <c r="B43" s="56">
        <f t="shared" si="7"/>
        <v>41</v>
      </c>
      <c r="C43" s="11">
        <v>44847</v>
      </c>
      <c r="D43" s="78">
        <f>DAY(TB_PV_CHI[[#This Row],[Ngày Tháng]])</f>
        <v>13</v>
      </c>
      <c r="E43" s="79">
        <f>MONTH(TB_PV_CHI[[#This Row],[Ngày Tháng]])</f>
        <v>10</v>
      </c>
      <c r="F43" s="80">
        <f>YEAR(TB_PV_CHI[[#This Row],[Ngày Tháng]])</f>
        <v>2022</v>
      </c>
      <c r="G43" s="81" t="s">
        <v>44</v>
      </c>
      <c r="H43" s="77" t="str">
        <f>IF(ISBLANK(TB_PV_CHI[[#This Row],[DANH MỤC CHI]])," ",VLOOKUP(TB_PV_CHI[[#This Row],[DANH MỤC CHI]],INFO_TB_CHI[[#All],[TÊN DANH MỤC CHI]:[QUỸ - VÍ]],2,0))</f>
        <v>S</v>
      </c>
      <c r="I43" s="15" t="s">
        <v>89</v>
      </c>
      <c r="J43" s="16">
        <v>55000</v>
      </c>
    </row>
    <row r="44" spans="2:10" ht="21" customHeight="1" x14ac:dyDescent="0.3">
      <c r="B44" s="56">
        <f t="shared" si="7"/>
        <v>42</v>
      </c>
      <c r="C44" s="11">
        <v>44847</v>
      </c>
      <c r="D44" s="78">
        <f>DAY(TB_PV_CHI[[#This Row],[Ngày Tháng]])</f>
        <v>13</v>
      </c>
      <c r="E44" s="79">
        <f>MONTH(TB_PV_CHI[[#This Row],[Ngày Tháng]])</f>
        <v>10</v>
      </c>
      <c r="F44" s="80">
        <f>YEAR(TB_PV_CHI[[#This Row],[Ngày Tháng]])</f>
        <v>2022</v>
      </c>
      <c r="G44" s="81" t="s">
        <v>49</v>
      </c>
      <c r="H44" s="77" t="str">
        <f>IF(ISBLANK(TB_PV_CHI[[#This Row],[DANH MỤC CHI]])," ",VLOOKUP(TB_PV_CHI[[#This Row],[DANH MỤC CHI]],INFO_TB_CHI[[#All],[TÊN DANH MỤC CHI]:[QUỸ - VÍ]],2,0))</f>
        <v>C</v>
      </c>
      <c r="I44" s="15" t="s">
        <v>104</v>
      </c>
      <c r="J44" s="16">
        <v>20000</v>
      </c>
    </row>
    <row r="45" spans="2:10" ht="21" customHeight="1" x14ac:dyDescent="0.3">
      <c r="B45" s="56">
        <f t="shared" si="7"/>
        <v>43</v>
      </c>
      <c r="C45" s="11">
        <v>44847</v>
      </c>
      <c r="D45" s="78">
        <f>DAY(TB_PV_CHI[[#This Row],[Ngày Tháng]])</f>
        <v>13</v>
      </c>
      <c r="E45" s="79">
        <f>MONTH(TB_PV_CHI[[#This Row],[Ngày Tháng]])</f>
        <v>10</v>
      </c>
      <c r="F45" s="80">
        <f>YEAR(TB_PV_CHI[[#This Row],[Ngày Tháng]])</f>
        <v>2022</v>
      </c>
      <c r="G45" s="81" t="s">
        <v>42</v>
      </c>
      <c r="H45" s="77" t="str">
        <f>IF(ISBLANK(TB_PV_CHI[[#This Row],[DANH MỤC CHI]])," ",VLOOKUP(TB_PV_CHI[[#This Row],[DANH MỤC CHI]],INFO_TB_CHI[[#All],[TÊN DANH MỤC CHI]:[QUỸ - VÍ]],2,0))</f>
        <v>S</v>
      </c>
      <c r="I45" s="15" t="s">
        <v>105</v>
      </c>
      <c r="J45" s="16">
        <v>13000</v>
      </c>
    </row>
    <row r="46" spans="2:10" ht="21" customHeight="1" x14ac:dyDescent="0.3">
      <c r="B46" s="56">
        <f t="shared" si="7"/>
        <v>44</v>
      </c>
      <c r="C46" s="11">
        <v>44848</v>
      </c>
      <c r="D46" s="78">
        <f>DAY(TB_PV_CHI[[#This Row],[Ngày Tháng]])</f>
        <v>14</v>
      </c>
      <c r="E46" s="79">
        <f>MONTH(TB_PV_CHI[[#This Row],[Ngày Tháng]])</f>
        <v>10</v>
      </c>
      <c r="F46" s="80">
        <f>YEAR(TB_PV_CHI[[#This Row],[Ngày Tháng]])</f>
        <v>2022</v>
      </c>
      <c r="G46" s="81" t="s">
        <v>41</v>
      </c>
      <c r="H46" s="77" t="str">
        <f>IF(ISBLANK(TB_PV_CHI[[#This Row],[DANH MỤC CHI]])," ",VLOOKUP(TB_PV_CHI[[#This Row],[DANH MỤC CHI]],INFO_TB_CHI[[#All],[TÊN DANH MỤC CHI]:[QUỸ - VÍ]],2,0))</f>
        <v>S</v>
      </c>
      <c r="I46" s="15" t="s">
        <v>73</v>
      </c>
      <c r="J46" s="16">
        <v>75000</v>
      </c>
    </row>
    <row r="47" spans="2:10" ht="21" customHeight="1" x14ac:dyDescent="0.3">
      <c r="B47" s="56">
        <f t="shared" si="7"/>
        <v>45</v>
      </c>
      <c r="C47" s="11">
        <v>44848</v>
      </c>
      <c r="D47" s="78">
        <f>DAY(TB_PV_CHI[[#This Row],[Ngày Tháng]])</f>
        <v>14</v>
      </c>
      <c r="E47" s="79">
        <f>MONTH(TB_PV_CHI[[#This Row],[Ngày Tháng]])</f>
        <v>10</v>
      </c>
      <c r="F47" s="80">
        <f>YEAR(TB_PV_CHI[[#This Row],[Ngày Tháng]])</f>
        <v>2022</v>
      </c>
      <c r="G47" s="81" t="s">
        <v>42</v>
      </c>
      <c r="H47" s="77" t="str">
        <f>IF(ISBLANK(TB_PV_CHI[[#This Row],[DANH MỤC CHI]])," ",VLOOKUP(TB_PV_CHI[[#This Row],[DANH MỤC CHI]],INFO_TB_CHI[[#All],[TÊN DANH MỤC CHI]:[QUỸ - VÍ]],2,0))</f>
        <v>S</v>
      </c>
      <c r="I47" s="15" t="s">
        <v>80</v>
      </c>
      <c r="J47" s="16">
        <v>30000</v>
      </c>
    </row>
    <row r="48" spans="2:10" ht="21" customHeight="1" x14ac:dyDescent="0.3">
      <c r="B48" s="56">
        <f t="shared" si="7"/>
        <v>46</v>
      </c>
      <c r="C48" s="11">
        <v>44848</v>
      </c>
      <c r="D48" s="78">
        <f>DAY(TB_PV_CHI[[#This Row],[Ngày Tháng]])</f>
        <v>14</v>
      </c>
      <c r="E48" s="79">
        <f>MONTH(TB_PV_CHI[[#This Row],[Ngày Tháng]])</f>
        <v>10</v>
      </c>
      <c r="F48" s="80">
        <f>YEAR(TB_PV_CHI[[#This Row],[Ngày Tháng]])</f>
        <v>2022</v>
      </c>
      <c r="G48" s="81" t="s">
        <v>92</v>
      </c>
      <c r="H48" s="77" t="str">
        <f>IF(ISBLANK(TB_PV_CHI[[#This Row],[DANH MỤC CHI]])," ",VLOOKUP(TB_PV_CHI[[#This Row],[DANH MỤC CHI]],INFO_TB_CHI[[#All],[TÊN DANH MỤC CHI]:[QUỸ - VÍ]],2,0))</f>
        <v>C</v>
      </c>
      <c r="I48" s="15" t="s">
        <v>106</v>
      </c>
      <c r="J48" s="16">
        <v>120000</v>
      </c>
    </row>
    <row r="49" spans="2:14" ht="21" customHeight="1" x14ac:dyDescent="0.3">
      <c r="B49" s="56">
        <f t="shared" ref="B49:B55" si="8">ROW()-2</f>
        <v>47</v>
      </c>
      <c r="C49" s="11">
        <v>44848</v>
      </c>
      <c r="D49" s="78">
        <f>DAY(TB_PV_CHI[[#This Row],[Ngày Tháng]])</f>
        <v>14</v>
      </c>
      <c r="E49" s="79">
        <f>MONTH(TB_PV_CHI[[#This Row],[Ngày Tháng]])</f>
        <v>10</v>
      </c>
      <c r="F49" s="80">
        <f>YEAR(TB_PV_CHI[[#This Row],[Ngày Tháng]])</f>
        <v>2022</v>
      </c>
      <c r="G49" s="81" t="s">
        <v>44</v>
      </c>
      <c r="H49" s="77" t="str">
        <f>IF(ISBLANK(TB_PV_CHI[[#This Row],[DANH MỤC CHI]])," ",VLOOKUP(TB_PV_CHI[[#This Row],[DANH MỤC CHI]],INFO_TB_CHI[[#All],[TÊN DANH MỤC CHI]:[QUỸ - VÍ]],2,0))</f>
        <v>S</v>
      </c>
      <c r="I49" s="15" t="s">
        <v>79</v>
      </c>
      <c r="J49" s="16">
        <v>25000</v>
      </c>
    </row>
    <row r="50" spans="2:14" ht="21" customHeight="1" x14ac:dyDescent="0.3">
      <c r="B50" s="56">
        <f t="shared" si="8"/>
        <v>48</v>
      </c>
      <c r="C50" s="11">
        <v>44848</v>
      </c>
      <c r="D50" s="78">
        <f>DAY(TB_PV_CHI[[#This Row],[Ngày Tháng]])</f>
        <v>14</v>
      </c>
      <c r="E50" s="79">
        <f>MONTH(TB_PV_CHI[[#This Row],[Ngày Tháng]])</f>
        <v>10</v>
      </c>
      <c r="F50" s="80">
        <f>YEAR(TB_PV_CHI[[#This Row],[Ngày Tháng]])</f>
        <v>2022</v>
      </c>
      <c r="G50" s="81" t="s">
        <v>52</v>
      </c>
      <c r="H50" s="77" t="str">
        <f>IF(ISBLANK(TB_PV_CHI[[#This Row],[DANH MỤC CHI]])," ",VLOOKUP(TB_PV_CHI[[#This Row],[DANH MỤC CHI]],INFO_TB_CHI[[#All],[TÊN DANH MỤC CHI]:[QUỸ - VÍ]],2,0))</f>
        <v>Đ</v>
      </c>
      <c r="I50" s="15" t="s">
        <v>108</v>
      </c>
      <c r="J50" s="16">
        <v>250800</v>
      </c>
    </row>
    <row r="51" spans="2:14" ht="21" customHeight="1" x14ac:dyDescent="0.3">
      <c r="B51" s="56">
        <f t="shared" si="8"/>
        <v>49</v>
      </c>
      <c r="C51" s="11">
        <v>44848</v>
      </c>
      <c r="D51" s="78">
        <f>DAY(TB_PV_CHI[[#This Row],[Ngày Tháng]])</f>
        <v>14</v>
      </c>
      <c r="E51" s="79">
        <f>MONTH(TB_PV_CHI[[#This Row],[Ngày Tháng]])</f>
        <v>10</v>
      </c>
      <c r="F51" s="80">
        <f>YEAR(TB_PV_CHI[[#This Row],[Ngày Tháng]])</f>
        <v>2022</v>
      </c>
      <c r="G51" s="81" t="s">
        <v>52</v>
      </c>
      <c r="H51" s="77" t="str">
        <f>IF(ISBLANK(TB_PV_CHI[[#This Row],[DANH MỤC CHI]])," ",VLOOKUP(TB_PV_CHI[[#This Row],[DANH MỤC CHI]],INFO_TB_CHI[[#All],[TÊN DANH MỤC CHI]:[QUỸ - VÍ]],2,0))</f>
        <v>Đ</v>
      </c>
      <c r="I51" s="15" t="s">
        <v>108</v>
      </c>
      <c r="J51" s="16">
        <v>50000</v>
      </c>
    </row>
    <row r="52" spans="2:14" ht="21" customHeight="1" x14ac:dyDescent="0.3">
      <c r="B52" s="56">
        <f t="shared" si="8"/>
        <v>50</v>
      </c>
      <c r="C52" s="11">
        <v>44848</v>
      </c>
      <c r="D52" s="78">
        <f>DAY(TB_PV_CHI[[#This Row],[Ngày Tháng]])</f>
        <v>14</v>
      </c>
      <c r="E52" s="79">
        <f>MONTH(TB_PV_CHI[[#This Row],[Ngày Tháng]])</f>
        <v>10</v>
      </c>
      <c r="F52" s="80">
        <f>YEAR(TB_PV_CHI[[#This Row],[Ngày Tháng]])</f>
        <v>2022</v>
      </c>
      <c r="G52" s="81" t="s">
        <v>50</v>
      </c>
      <c r="H52" s="77" t="str">
        <f>IF(ISBLANK(TB_PV_CHI[[#This Row],[DANH MỤC CHI]])," ",VLOOKUP(TB_PV_CHI[[#This Row],[DANH MỤC CHI]],INFO_TB_CHI[[#All],[TÊN DANH MỤC CHI]:[QUỸ - VÍ]],2,0))</f>
        <v>Y</v>
      </c>
      <c r="I52" s="15" t="s">
        <v>109</v>
      </c>
      <c r="J52" s="16">
        <v>200000</v>
      </c>
    </row>
    <row r="53" spans="2:14" ht="21" customHeight="1" x14ac:dyDescent="0.3">
      <c r="B53" s="56">
        <f t="shared" si="8"/>
        <v>51</v>
      </c>
      <c r="C53" s="11">
        <v>44849</v>
      </c>
      <c r="D53" s="78">
        <f>DAY(TB_PV_CHI[[#This Row],[Ngày Tháng]])</f>
        <v>15</v>
      </c>
      <c r="E53" s="79">
        <f>MONTH(TB_PV_CHI[[#This Row],[Ngày Tháng]])</f>
        <v>10</v>
      </c>
      <c r="F53" s="80">
        <f>YEAR(TB_PV_CHI[[#This Row],[Ngày Tháng]])</f>
        <v>2022</v>
      </c>
      <c r="G53" s="81" t="s">
        <v>44</v>
      </c>
      <c r="H53" s="77" t="str">
        <f>IF(ISBLANK(TB_PV_CHI[[#This Row],[DANH MỤC CHI]])," ",VLOOKUP(TB_PV_CHI[[#This Row],[DANH MỤC CHI]],INFO_TB_CHI[[#All],[TÊN DANH MỤC CHI]:[QUỸ - VÍ]],2,0))</f>
        <v>S</v>
      </c>
      <c r="I53" s="15" t="s">
        <v>99</v>
      </c>
      <c r="J53" s="16">
        <v>35000</v>
      </c>
    </row>
    <row r="54" spans="2:14" ht="21" customHeight="1" x14ac:dyDescent="0.3">
      <c r="B54" s="56">
        <f t="shared" si="8"/>
        <v>52</v>
      </c>
      <c r="C54" s="11">
        <v>44849</v>
      </c>
      <c r="D54" s="78">
        <f>DAY(TB_PV_CHI[[#This Row],[Ngày Tháng]])</f>
        <v>15</v>
      </c>
      <c r="E54" s="79">
        <f>MONTH(TB_PV_CHI[[#This Row],[Ngày Tháng]])</f>
        <v>10</v>
      </c>
      <c r="F54" s="80">
        <f>YEAR(TB_PV_CHI[[#This Row],[Ngày Tháng]])</f>
        <v>2022</v>
      </c>
      <c r="G54" s="81" t="s">
        <v>44</v>
      </c>
      <c r="H54" s="77" t="str">
        <f>IF(ISBLANK(TB_PV_CHI[[#This Row],[DANH MỤC CHI]])," ",VLOOKUP(TB_PV_CHI[[#This Row],[DANH MỤC CHI]],INFO_TB_CHI[[#All],[TÊN DANH MỤC CHI]:[QUỸ - VÍ]],2,0))</f>
        <v>S</v>
      </c>
      <c r="I54" s="15" t="s">
        <v>79</v>
      </c>
      <c r="J54" s="16">
        <v>48000</v>
      </c>
    </row>
    <row r="55" spans="2:14" ht="21" customHeight="1" x14ac:dyDescent="0.3">
      <c r="B55" s="56">
        <f t="shared" si="8"/>
        <v>53</v>
      </c>
      <c r="C55" s="11">
        <v>44849</v>
      </c>
      <c r="D55" s="78">
        <f>DAY(TB_PV_CHI[[#This Row],[Ngày Tháng]])</f>
        <v>15</v>
      </c>
      <c r="E55" s="79">
        <f>MONTH(TB_PV_CHI[[#This Row],[Ngày Tháng]])</f>
        <v>10</v>
      </c>
      <c r="F55" s="80">
        <f>YEAR(TB_PV_CHI[[#This Row],[Ngày Tháng]])</f>
        <v>2022</v>
      </c>
      <c r="G55" s="81" t="s">
        <v>44</v>
      </c>
      <c r="H55" s="77" t="str">
        <f>IF(ISBLANK(TB_PV_CHI[[#This Row],[DANH MỤC CHI]])," ",VLOOKUP(TB_PV_CHI[[#This Row],[DANH MỤC CHI]],INFO_TB_CHI[[#All],[TÊN DANH MỤC CHI]:[QUỸ - VÍ]],2,0))</f>
        <v>S</v>
      </c>
      <c r="I55" s="15" t="s">
        <v>72</v>
      </c>
      <c r="J55" s="16">
        <v>10000</v>
      </c>
    </row>
    <row r="56" spans="2:14" ht="21" customHeight="1" x14ac:dyDescent="0.3">
      <c r="B56" s="56">
        <f t="shared" ref="B56:B64" si="9">ROW()-2</f>
        <v>54</v>
      </c>
      <c r="C56" s="11">
        <v>44850</v>
      </c>
      <c r="D56" s="78">
        <f>DAY(TB_PV_CHI[[#This Row],[Ngày Tháng]])</f>
        <v>16</v>
      </c>
      <c r="E56" s="79">
        <f>MONTH(TB_PV_CHI[[#This Row],[Ngày Tháng]])</f>
        <v>10</v>
      </c>
      <c r="F56" s="80">
        <f>YEAR(TB_PV_CHI[[#This Row],[Ngày Tháng]])</f>
        <v>2022</v>
      </c>
      <c r="G56" s="81" t="s">
        <v>49</v>
      </c>
      <c r="H56" s="77" t="str">
        <f>IF(ISBLANK(TB_PV_CHI[[#This Row],[DANH MỤC CHI]])," ",VLOOKUP(TB_PV_CHI[[#This Row],[DANH MỤC CHI]],INFO_TB_CHI[[#All],[TÊN DANH MỤC CHI]:[QUỸ - VÍ]],2,0))</f>
        <v>C</v>
      </c>
      <c r="I56" s="15" t="s">
        <v>110</v>
      </c>
      <c r="J56" s="16">
        <v>400000</v>
      </c>
    </row>
    <row r="57" spans="2:14" ht="21" customHeight="1" x14ac:dyDescent="0.3">
      <c r="B57" s="56">
        <f t="shared" si="9"/>
        <v>55</v>
      </c>
      <c r="C57" s="11">
        <v>44851</v>
      </c>
      <c r="D57" s="78">
        <f>DAY(TB_PV_CHI[[#This Row],[Ngày Tháng]])</f>
        <v>17</v>
      </c>
      <c r="E57" s="79">
        <f>MONTH(TB_PV_CHI[[#This Row],[Ngày Tháng]])</f>
        <v>10</v>
      </c>
      <c r="F57" s="80">
        <f>YEAR(TB_PV_CHI[[#This Row],[Ngày Tháng]])</f>
        <v>2022</v>
      </c>
      <c r="G57" s="81" t="s">
        <v>50</v>
      </c>
      <c r="H57" s="77" t="str">
        <f>IF(ISBLANK(TB_PV_CHI[[#This Row],[DANH MỤC CHI]])," ",VLOOKUP(TB_PV_CHI[[#This Row],[DANH MỤC CHI]],INFO_TB_CHI[[#All],[TÊN DANH MỤC CHI]:[QUỸ - VÍ]],2,0))</f>
        <v>Y</v>
      </c>
      <c r="I57" s="15" t="s">
        <v>112</v>
      </c>
      <c r="J57" s="16">
        <v>1330000</v>
      </c>
    </row>
    <row r="58" spans="2:14" ht="21" customHeight="1" x14ac:dyDescent="0.3">
      <c r="B58" s="56">
        <f t="shared" si="9"/>
        <v>56</v>
      </c>
      <c r="C58" s="11">
        <v>44851</v>
      </c>
      <c r="D58" s="78">
        <f>DAY(TB_PV_CHI[[#This Row],[Ngày Tháng]])</f>
        <v>17</v>
      </c>
      <c r="E58" s="79">
        <f>MONTH(TB_PV_CHI[[#This Row],[Ngày Tháng]])</f>
        <v>10</v>
      </c>
      <c r="F58" s="80">
        <f>YEAR(TB_PV_CHI[[#This Row],[Ngày Tháng]])</f>
        <v>2022</v>
      </c>
      <c r="G58" s="81" t="s">
        <v>41</v>
      </c>
      <c r="H58" s="77" t="str">
        <f>IF(ISBLANK(TB_PV_CHI[[#This Row],[DANH MỤC CHI]])," ",VLOOKUP(TB_PV_CHI[[#This Row],[DANH MỤC CHI]],INFO_TB_CHI[[#All],[TÊN DANH MỤC CHI]:[QUỸ - VÍ]],2,0))</f>
        <v>S</v>
      </c>
      <c r="I58" s="15" t="s">
        <v>73</v>
      </c>
      <c r="J58" s="16">
        <v>75000</v>
      </c>
    </row>
    <row r="59" spans="2:14" ht="21" customHeight="1" x14ac:dyDescent="0.3">
      <c r="B59" s="56">
        <f t="shared" si="9"/>
        <v>57</v>
      </c>
      <c r="C59" s="11">
        <v>44851</v>
      </c>
      <c r="D59" s="78">
        <f>DAY(TB_PV_CHI[[#This Row],[Ngày Tháng]])</f>
        <v>17</v>
      </c>
      <c r="E59" s="79">
        <f>MONTH(TB_PV_CHI[[#This Row],[Ngày Tháng]])</f>
        <v>10</v>
      </c>
      <c r="F59" s="80">
        <f>YEAR(TB_PV_CHI[[#This Row],[Ngày Tháng]])</f>
        <v>2022</v>
      </c>
      <c r="G59" s="81" t="s">
        <v>95</v>
      </c>
      <c r="H59" s="77" t="str">
        <f>IF(ISBLANK(TB_PV_CHI[[#This Row],[DANH MỤC CHI]])," ",VLOOKUP(TB_PV_CHI[[#This Row],[DANH MỤC CHI]],INFO_TB_CHI[[#All],[TÊN DANH MỤC CHI]:[QUỸ - VÍ]],2,0))</f>
        <v>T</v>
      </c>
      <c r="I59" s="15" t="s">
        <v>113</v>
      </c>
      <c r="J59" s="16">
        <v>30000</v>
      </c>
    </row>
    <row r="60" spans="2:14" ht="21" customHeight="1" x14ac:dyDescent="0.3">
      <c r="B60" s="56">
        <f t="shared" si="9"/>
        <v>58</v>
      </c>
      <c r="C60" s="11">
        <v>44852</v>
      </c>
      <c r="D60" s="78">
        <f>DAY(TB_PV_CHI[[#This Row],[Ngày Tháng]])</f>
        <v>18</v>
      </c>
      <c r="E60" s="79">
        <f>MONTH(TB_PV_CHI[[#This Row],[Ngày Tháng]])</f>
        <v>10</v>
      </c>
      <c r="F60" s="80">
        <f>YEAR(TB_PV_CHI[[#This Row],[Ngày Tháng]])</f>
        <v>2022</v>
      </c>
      <c r="G60" s="81" t="s">
        <v>44</v>
      </c>
      <c r="H60" s="77" t="str">
        <f>IF(ISBLANK(TB_PV_CHI[[#This Row],[DANH MỤC CHI]])," ",VLOOKUP(TB_PV_CHI[[#This Row],[DANH MỤC CHI]],INFO_TB_CHI[[#All],[TÊN DANH MỤC CHI]:[QUỸ - VÍ]],2,0))</f>
        <v>S</v>
      </c>
      <c r="I60" s="15" t="s">
        <v>79</v>
      </c>
      <c r="J60" s="16">
        <v>10000</v>
      </c>
    </row>
    <row r="61" spans="2:14" ht="21" customHeight="1" x14ac:dyDescent="0.3">
      <c r="B61" s="56">
        <f t="shared" si="9"/>
        <v>59</v>
      </c>
      <c r="C61" s="11">
        <v>44853</v>
      </c>
      <c r="D61" s="78">
        <f>DAY(TB_PV_CHI[[#This Row],[Ngày Tháng]])</f>
        <v>19</v>
      </c>
      <c r="E61" s="79">
        <f>MONTH(TB_PV_CHI[[#This Row],[Ngày Tháng]])</f>
        <v>10</v>
      </c>
      <c r="F61" s="80">
        <f>YEAR(TB_PV_CHI[[#This Row],[Ngày Tháng]])</f>
        <v>2022</v>
      </c>
      <c r="G61" s="81" t="s">
        <v>44</v>
      </c>
      <c r="H61" s="77" t="str">
        <f>IF(ISBLANK(TB_PV_CHI[[#This Row],[DANH MỤC CHI]])," ",VLOOKUP(TB_PV_CHI[[#This Row],[DANH MỤC CHI]],INFO_TB_CHI[[#All],[TÊN DANH MỤC CHI]:[QUỸ - VÍ]],2,0))</f>
        <v>S</v>
      </c>
      <c r="I61" s="15" t="s">
        <v>99</v>
      </c>
      <c r="J61" s="16">
        <v>35000</v>
      </c>
      <c r="N61" s="96"/>
    </row>
    <row r="62" spans="2:14" ht="21" customHeight="1" x14ac:dyDescent="0.3">
      <c r="B62" s="56">
        <f t="shared" si="9"/>
        <v>60</v>
      </c>
      <c r="C62" s="11">
        <v>44853</v>
      </c>
      <c r="D62" s="78">
        <f>DAY(TB_PV_CHI[[#This Row],[Ngày Tháng]])</f>
        <v>19</v>
      </c>
      <c r="E62" s="79">
        <f>MONTH(TB_PV_CHI[[#This Row],[Ngày Tháng]])</f>
        <v>10</v>
      </c>
      <c r="F62" s="80">
        <f>YEAR(TB_PV_CHI[[#This Row],[Ngày Tháng]])</f>
        <v>2022</v>
      </c>
      <c r="G62" s="81" t="s">
        <v>44</v>
      </c>
      <c r="H62" s="77" t="str">
        <f>IF(ISBLANK(TB_PV_CHI[[#This Row],[DANH MỤC CHI]])," ",VLOOKUP(TB_PV_CHI[[#This Row],[DANH MỤC CHI]],INFO_TB_CHI[[#All],[TÊN DANH MỤC CHI]:[QUỸ - VÍ]],2,0))</f>
        <v>S</v>
      </c>
      <c r="I62" s="15" t="s">
        <v>79</v>
      </c>
      <c r="J62" s="16">
        <v>50000</v>
      </c>
    </row>
    <row r="63" spans="2:14" ht="21" customHeight="1" x14ac:dyDescent="0.3">
      <c r="B63" s="56">
        <f t="shared" si="9"/>
        <v>61</v>
      </c>
      <c r="C63" s="11">
        <v>44853</v>
      </c>
      <c r="D63" s="78">
        <f>DAY(TB_PV_CHI[[#This Row],[Ngày Tháng]])</f>
        <v>19</v>
      </c>
      <c r="E63" s="79">
        <f>MONTH(TB_PV_CHI[[#This Row],[Ngày Tháng]])</f>
        <v>10</v>
      </c>
      <c r="F63" s="80">
        <f>YEAR(TB_PV_CHI[[#This Row],[Ngày Tháng]])</f>
        <v>2022</v>
      </c>
      <c r="G63" s="81" t="s">
        <v>49</v>
      </c>
      <c r="H63" s="77" t="str">
        <f>IF(ISBLANK(TB_PV_CHI[[#This Row],[DANH MỤC CHI]])," ",VLOOKUP(TB_PV_CHI[[#This Row],[DANH MỤC CHI]],INFO_TB_CHI[[#All],[TÊN DANH MỤC CHI]:[QUỸ - VÍ]],2,0))</f>
        <v>C</v>
      </c>
      <c r="I63" s="15" t="s">
        <v>116</v>
      </c>
      <c r="J63" s="16">
        <v>35000</v>
      </c>
    </row>
    <row r="64" spans="2:14" ht="21" customHeight="1" x14ac:dyDescent="0.3">
      <c r="B64" s="56">
        <f t="shared" si="9"/>
        <v>62</v>
      </c>
      <c r="C64" s="11">
        <v>44853</v>
      </c>
      <c r="D64" s="78">
        <f>DAY(TB_PV_CHI[[#This Row],[Ngày Tháng]])</f>
        <v>19</v>
      </c>
      <c r="E64" s="79">
        <f>MONTH(TB_PV_CHI[[#This Row],[Ngày Tháng]])</f>
        <v>10</v>
      </c>
      <c r="F64" s="80">
        <f>YEAR(TB_PV_CHI[[#This Row],[Ngày Tháng]])</f>
        <v>2022</v>
      </c>
      <c r="G64" s="81" t="s">
        <v>44</v>
      </c>
      <c r="H64" s="77" t="str">
        <f>IF(ISBLANK(TB_PV_CHI[[#This Row],[DANH MỤC CHI]])," ",VLOOKUP(TB_PV_CHI[[#This Row],[DANH MỤC CHI]],INFO_TB_CHI[[#All],[TÊN DANH MỤC CHI]:[QUỸ - VÍ]],2,0))</f>
        <v>S</v>
      </c>
      <c r="I64" s="15" t="s">
        <v>84</v>
      </c>
      <c r="J64" s="16">
        <v>10000</v>
      </c>
    </row>
    <row r="65" spans="2:10" ht="21" customHeight="1" x14ac:dyDescent="0.3">
      <c r="B65" s="56">
        <f t="shared" ref="B65:B70" si="10">ROW()-2</f>
        <v>63</v>
      </c>
      <c r="C65" s="11">
        <v>44854</v>
      </c>
      <c r="D65" s="78">
        <f>DAY(TB_PV_CHI[[#This Row],[Ngày Tháng]])</f>
        <v>20</v>
      </c>
      <c r="E65" s="79">
        <f>MONTH(TB_PV_CHI[[#This Row],[Ngày Tháng]])</f>
        <v>10</v>
      </c>
      <c r="F65" s="80">
        <f>YEAR(TB_PV_CHI[[#This Row],[Ngày Tháng]])</f>
        <v>2022</v>
      </c>
      <c r="G65" s="81" t="s">
        <v>44</v>
      </c>
      <c r="H65" s="77" t="str">
        <f>IF(ISBLANK(TB_PV_CHI[[#This Row],[DANH MỤC CHI]])," ",VLOOKUP(TB_PV_CHI[[#This Row],[DANH MỤC CHI]],INFO_TB_CHI[[#All],[TÊN DANH MỤC CHI]:[QUỸ - VÍ]],2,0))</f>
        <v>S</v>
      </c>
      <c r="I65" s="15" t="s">
        <v>74</v>
      </c>
      <c r="J65" s="16">
        <v>39000</v>
      </c>
    </row>
    <row r="66" spans="2:10" ht="21" customHeight="1" x14ac:dyDescent="0.3">
      <c r="B66" s="56">
        <f t="shared" si="10"/>
        <v>64</v>
      </c>
      <c r="C66" s="11">
        <v>44854</v>
      </c>
      <c r="D66" s="78">
        <f>DAY(TB_PV_CHI[[#This Row],[Ngày Tháng]])</f>
        <v>20</v>
      </c>
      <c r="E66" s="79">
        <f>MONTH(TB_PV_CHI[[#This Row],[Ngày Tháng]])</f>
        <v>10</v>
      </c>
      <c r="F66" s="80">
        <f>YEAR(TB_PV_CHI[[#This Row],[Ngày Tháng]])</f>
        <v>2022</v>
      </c>
      <c r="G66" s="81" t="s">
        <v>41</v>
      </c>
      <c r="H66" s="77" t="str">
        <f>IF(ISBLANK(TB_PV_CHI[[#This Row],[DANH MỤC CHI]])," ",VLOOKUP(TB_PV_CHI[[#This Row],[DANH MỤC CHI]],INFO_TB_CHI[[#All],[TÊN DANH MỤC CHI]:[QUỸ - VÍ]],2,0))</f>
        <v>S</v>
      </c>
      <c r="I66" s="15" t="s">
        <v>73</v>
      </c>
      <c r="J66" s="16">
        <v>70000</v>
      </c>
    </row>
    <row r="67" spans="2:10" ht="21" customHeight="1" x14ac:dyDescent="0.3">
      <c r="B67" s="56">
        <f t="shared" si="10"/>
        <v>65</v>
      </c>
      <c r="C67" s="11">
        <v>44855</v>
      </c>
      <c r="D67" s="78">
        <f>DAY(TB_PV_CHI[[#This Row],[Ngày Tháng]])</f>
        <v>21</v>
      </c>
      <c r="E67" s="79">
        <f>MONTH(TB_PV_CHI[[#This Row],[Ngày Tháng]])</f>
        <v>10</v>
      </c>
      <c r="F67" s="80">
        <f>YEAR(TB_PV_CHI[[#This Row],[Ngày Tháng]])</f>
        <v>2022</v>
      </c>
      <c r="G67" s="81" t="s">
        <v>95</v>
      </c>
      <c r="H67" s="77" t="str">
        <f>IF(ISBLANK(TB_PV_CHI[[#This Row],[DANH MỤC CHI]])," ",VLOOKUP(TB_PV_CHI[[#This Row],[DANH MỤC CHI]],INFO_TB_CHI[[#All],[TÊN DANH MỤC CHI]:[QUỸ - VÍ]],2,0))</f>
        <v>T</v>
      </c>
      <c r="I67" s="15" t="s">
        <v>120</v>
      </c>
      <c r="J67" s="16">
        <v>5500</v>
      </c>
    </row>
    <row r="68" spans="2:10" ht="21" customHeight="1" x14ac:dyDescent="0.3">
      <c r="B68" s="56">
        <f t="shared" si="10"/>
        <v>66</v>
      </c>
      <c r="C68" s="11">
        <v>44855</v>
      </c>
      <c r="D68" s="78">
        <f>DAY(TB_PV_CHI[[#This Row],[Ngày Tháng]])</f>
        <v>21</v>
      </c>
      <c r="E68" s="79">
        <f>MONTH(TB_PV_CHI[[#This Row],[Ngày Tháng]])</f>
        <v>10</v>
      </c>
      <c r="F68" s="80">
        <f>YEAR(TB_PV_CHI[[#This Row],[Ngày Tháng]])</f>
        <v>2022</v>
      </c>
      <c r="G68" s="81" t="s">
        <v>44</v>
      </c>
      <c r="H68" s="77" t="str">
        <f>IF(ISBLANK(TB_PV_CHI[[#This Row],[DANH MỤC CHI]])," ",VLOOKUP(TB_PV_CHI[[#This Row],[DANH MỤC CHI]],INFO_TB_CHI[[#All],[TÊN DANH MỤC CHI]:[QUỸ - VÍ]],2,0))</f>
        <v>S</v>
      </c>
      <c r="I68" s="15" t="s">
        <v>79</v>
      </c>
      <c r="J68" s="16">
        <v>13000</v>
      </c>
    </row>
    <row r="69" spans="2:10" ht="21" customHeight="1" x14ac:dyDescent="0.3">
      <c r="B69" s="56">
        <f t="shared" si="10"/>
        <v>67</v>
      </c>
      <c r="C69" s="11">
        <v>44855</v>
      </c>
      <c r="D69" s="78">
        <f>DAY(TB_PV_CHI[[#This Row],[Ngày Tháng]])</f>
        <v>21</v>
      </c>
      <c r="E69" s="79">
        <f>MONTH(TB_PV_CHI[[#This Row],[Ngày Tháng]])</f>
        <v>10</v>
      </c>
      <c r="F69" s="80">
        <f>YEAR(TB_PV_CHI[[#This Row],[Ngày Tháng]])</f>
        <v>2022</v>
      </c>
      <c r="G69" s="81" t="s">
        <v>42</v>
      </c>
      <c r="H69" s="77" t="str">
        <f>IF(ISBLANK(TB_PV_CHI[[#This Row],[DANH MỤC CHI]])," ",VLOOKUP(TB_PV_CHI[[#This Row],[DANH MỤC CHI]],INFO_TB_CHI[[#All],[TÊN DANH MỤC CHI]:[QUỸ - VÍ]],2,0))</f>
        <v>S</v>
      </c>
      <c r="I69" s="15" t="s">
        <v>117</v>
      </c>
      <c r="J69" s="16">
        <v>30000</v>
      </c>
    </row>
    <row r="70" spans="2:10" ht="21" customHeight="1" x14ac:dyDescent="0.3">
      <c r="B70" s="56">
        <f t="shared" si="10"/>
        <v>68</v>
      </c>
      <c r="C70" s="11">
        <v>44855</v>
      </c>
      <c r="D70" s="78">
        <f>DAY(TB_PV_CHI[[#This Row],[Ngày Tháng]])</f>
        <v>21</v>
      </c>
      <c r="E70" s="79">
        <f>MONTH(TB_PV_CHI[[#This Row],[Ngày Tháng]])</f>
        <v>10</v>
      </c>
      <c r="F70" s="80">
        <f>YEAR(TB_PV_CHI[[#This Row],[Ngày Tháng]])</f>
        <v>2022</v>
      </c>
      <c r="G70" s="81" t="s">
        <v>95</v>
      </c>
      <c r="H70" s="77" t="str">
        <f>IF(ISBLANK(TB_PV_CHI[[#This Row],[DANH MỤC CHI]])," ",VLOOKUP(TB_PV_CHI[[#This Row],[DANH MỤC CHI]],INFO_TB_CHI[[#All],[TÊN DANH MỤC CHI]:[QUỸ - VÍ]],2,0))</f>
        <v>T</v>
      </c>
      <c r="I70" s="15" t="s">
        <v>118</v>
      </c>
      <c r="J70" s="16">
        <v>1100</v>
      </c>
    </row>
    <row r="71" spans="2:10" ht="21" customHeight="1" x14ac:dyDescent="0.3">
      <c r="B71" s="56">
        <f t="shared" ref="B71:B77" si="11">ROW()-2</f>
        <v>69</v>
      </c>
      <c r="C71" s="11">
        <v>44856</v>
      </c>
      <c r="D71" s="78">
        <f>DAY(TB_PV_CHI[[#This Row],[Ngày Tháng]])</f>
        <v>22</v>
      </c>
      <c r="E71" s="79">
        <f>MONTH(TB_PV_CHI[[#This Row],[Ngày Tháng]])</f>
        <v>10</v>
      </c>
      <c r="F71" s="80">
        <f>YEAR(TB_PV_CHI[[#This Row],[Ngày Tháng]])</f>
        <v>2022</v>
      </c>
      <c r="G71" s="81" t="s">
        <v>92</v>
      </c>
      <c r="H71" s="77" t="str">
        <f>IF(ISBLANK(TB_PV_CHI[[#This Row],[DANH MỤC CHI]])," ",VLOOKUP(TB_PV_CHI[[#This Row],[DANH MỤC CHI]],INFO_TB_CHI[[#All],[TÊN DANH MỤC CHI]:[QUỸ - VÍ]],2,0))</f>
        <v>C</v>
      </c>
      <c r="I71" s="15" t="s">
        <v>122</v>
      </c>
      <c r="J71" s="16">
        <v>73000</v>
      </c>
    </row>
    <row r="72" spans="2:10" ht="21" customHeight="1" x14ac:dyDescent="0.3">
      <c r="B72" s="56">
        <f t="shared" si="11"/>
        <v>70</v>
      </c>
      <c r="C72" s="11">
        <v>44856</v>
      </c>
      <c r="D72" s="78">
        <f>DAY(TB_PV_CHI[[#This Row],[Ngày Tháng]])</f>
        <v>22</v>
      </c>
      <c r="E72" s="79">
        <f>MONTH(TB_PV_CHI[[#This Row],[Ngày Tháng]])</f>
        <v>10</v>
      </c>
      <c r="F72" s="80">
        <f>YEAR(TB_PV_CHI[[#This Row],[Ngày Tháng]])</f>
        <v>2022</v>
      </c>
      <c r="G72" s="81" t="s">
        <v>49</v>
      </c>
      <c r="H72" s="77" t="str">
        <f>IF(ISBLANK(TB_PV_CHI[[#This Row],[DANH MỤC CHI]])," ",VLOOKUP(TB_PV_CHI[[#This Row],[DANH MỤC CHI]],INFO_TB_CHI[[#All],[TÊN DANH MỤC CHI]:[QUỸ - VÍ]],2,0))</f>
        <v>C</v>
      </c>
      <c r="I72" s="15" t="s">
        <v>104</v>
      </c>
      <c r="J72" s="16">
        <v>55000</v>
      </c>
    </row>
    <row r="73" spans="2:10" ht="21" customHeight="1" x14ac:dyDescent="0.3">
      <c r="B73" s="56">
        <f t="shared" si="11"/>
        <v>71</v>
      </c>
      <c r="C73" s="11">
        <v>44856</v>
      </c>
      <c r="D73" s="78">
        <f>DAY(TB_PV_CHI[[#This Row],[Ngày Tháng]])</f>
        <v>22</v>
      </c>
      <c r="E73" s="79">
        <f>MONTH(TB_PV_CHI[[#This Row],[Ngày Tháng]])</f>
        <v>10</v>
      </c>
      <c r="F73" s="80">
        <f>YEAR(TB_PV_CHI[[#This Row],[Ngày Tháng]])</f>
        <v>2022</v>
      </c>
      <c r="G73" s="81" t="s">
        <v>44</v>
      </c>
      <c r="H73" s="77" t="str">
        <f>IF(ISBLANK(TB_PV_CHI[[#This Row],[DANH MỤC CHI]])," ",VLOOKUP(TB_PV_CHI[[#This Row],[DANH MỤC CHI]],INFO_TB_CHI[[#All],[TÊN DANH MỤC CHI]:[QUỸ - VÍ]],2,0))</f>
        <v>S</v>
      </c>
      <c r="I73" s="15" t="s">
        <v>79</v>
      </c>
      <c r="J73" s="16">
        <v>30000</v>
      </c>
    </row>
    <row r="74" spans="2:10" ht="21" customHeight="1" x14ac:dyDescent="0.3">
      <c r="B74" s="56">
        <f t="shared" si="11"/>
        <v>72</v>
      </c>
      <c r="C74" s="11">
        <v>44856</v>
      </c>
      <c r="D74" s="78">
        <f>DAY(TB_PV_CHI[[#This Row],[Ngày Tháng]])</f>
        <v>22</v>
      </c>
      <c r="E74" s="79">
        <f>MONTH(TB_PV_CHI[[#This Row],[Ngày Tháng]])</f>
        <v>10</v>
      </c>
      <c r="F74" s="80">
        <f>YEAR(TB_PV_CHI[[#This Row],[Ngày Tháng]])</f>
        <v>2022</v>
      </c>
      <c r="G74" s="81" t="s">
        <v>46</v>
      </c>
      <c r="H74" s="77" t="str">
        <f>IF(ISBLANK(TB_PV_CHI[[#This Row],[DANH MỤC CHI]])," ",VLOOKUP(TB_PV_CHI[[#This Row],[DANH MỤC CHI]],INFO_TB_CHI[[#All],[TÊN DANH MỤC CHI]:[QUỸ - VÍ]],2,0))</f>
        <v>S</v>
      </c>
      <c r="I74" s="15" t="s">
        <v>123</v>
      </c>
      <c r="J74" s="16">
        <v>20000</v>
      </c>
    </row>
    <row r="75" spans="2:10" ht="21" customHeight="1" x14ac:dyDescent="0.3">
      <c r="B75" s="56">
        <f t="shared" si="11"/>
        <v>73</v>
      </c>
      <c r="C75" s="11">
        <v>44857</v>
      </c>
      <c r="D75" s="78">
        <f>DAY(TB_PV_CHI[[#This Row],[Ngày Tháng]])</f>
        <v>23</v>
      </c>
      <c r="E75" s="79">
        <f>MONTH(TB_PV_CHI[[#This Row],[Ngày Tháng]])</f>
        <v>10</v>
      </c>
      <c r="F75" s="80">
        <f>YEAR(TB_PV_CHI[[#This Row],[Ngày Tháng]])</f>
        <v>2022</v>
      </c>
      <c r="G75" s="81" t="s">
        <v>41</v>
      </c>
      <c r="H75" s="77" t="str">
        <f>IF(ISBLANK(TB_PV_CHI[[#This Row],[DANH MỤC CHI]])," ",VLOOKUP(TB_PV_CHI[[#This Row],[DANH MỤC CHI]],INFO_TB_CHI[[#All],[TÊN DANH MỤC CHI]:[QUỸ - VÍ]],2,0))</f>
        <v>S</v>
      </c>
      <c r="I75" s="15" t="s">
        <v>73</v>
      </c>
      <c r="J75" s="16">
        <v>65000</v>
      </c>
    </row>
    <row r="76" spans="2:10" ht="21" customHeight="1" x14ac:dyDescent="0.3">
      <c r="B76" s="56">
        <f t="shared" si="11"/>
        <v>74</v>
      </c>
      <c r="C76" s="11">
        <v>44857</v>
      </c>
      <c r="D76" s="78">
        <f>DAY(TB_PV_CHI[[#This Row],[Ngày Tháng]])</f>
        <v>23</v>
      </c>
      <c r="E76" s="79">
        <f>MONTH(TB_PV_CHI[[#This Row],[Ngày Tháng]])</f>
        <v>10</v>
      </c>
      <c r="F76" s="80">
        <f>YEAR(TB_PV_CHI[[#This Row],[Ngày Tháng]])</f>
        <v>2022</v>
      </c>
      <c r="G76" s="81" t="s">
        <v>41</v>
      </c>
      <c r="H76" s="77" t="str">
        <f>IF(ISBLANK(TB_PV_CHI[[#This Row],[DANH MỤC CHI]])," ",VLOOKUP(TB_PV_CHI[[#This Row],[DANH MỤC CHI]],INFO_TB_CHI[[#All],[TÊN DANH MỤC CHI]:[QUỸ - VÍ]],2,0))</f>
        <v>S</v>
      </c>
      <c r="I76" s="15" t="s">
        <v>102</v>
      </c>
      <c r="J76" s="16">
        <v>20000</v>
      </c>
    </row>
    <row r="77" spans="2:10" ht="21" customHeight="1" x14ac:dyDescent="0.3">
      <c r="B77" s="56">
        <f t="shared" si="11"/>
        <v>75</v>
      </c>
      <c r="C77" s="11">
        <v>44857</v>
      </c>
      <c r="D77" s="78">
        <f>DAY(TB_PV_CHI[[#This Row],[Ngày Tháng]])</f>
        <v>23</v>
      </c>
      <c r="E77" s="79">
        <f>MONTH(TB_PV_CHI[[#This Row],[Ngày Tháng]])</f>
        <v>10</v>
      </c>
      <c r="F77" s="80">
        <f>YEAR(TB_PV_CHI[[#This Row],[Ngày Tháng]])</f>
        <v>2022</v>
      </c>
      <c r="G77" s="81" t="s">
        <v>46</v>
      </c>
      <c r="H77" s="77" t="str">
        <f>IF(ISBLANK(TB_PV_CHI[[#This Row],[DANH MỤC CHI]])," ",VLOOKUP(TB_PV_CHI[[#This Row],[DANH MỤC CHI]],INFO_TB_CHI[[#All],[TÊN DANH MỤC CHI]:[QUỸ - VÍ]],2,0))</f>
        <v>S</v>
      </c>
      <c r="I77" s="15" t="s">
        <v>124</v>
      </c>
      <c r="J77" s="16">
        <v>20000</v>
      </c>
    </row>
    <row r="78" spans="2:10" ht="21" customHeight="1" x14ac:dyDescent="0.3">
      <c r="B78" s="56">
        <f t="shared" ref="B78:B84" si="12">ROW()-2</f>
        <v>76</v>
      </c>
      <c r="C78" s="11">
        <v>44857</v>
      </c>
      <c r="D78" s="78">
        <f>DAY(TB_PV_CHI[[#This Row],[Ngày Tháng]])</f>
        <v>23</v>
      </c>
      <c r="E78" s="79">
        <f>MONTH(TB_PV_CHI[[#This Row],[Ngày Tháng]])</f>
        <v>10</v>
      </c>
      <c r="F78" s="80">
        <f>YEAR(TB_PV_CHI[[#This Row],[Ngày Tháng]])</f>
        <v>2022</v>
      </c>
      <c r="G78" s="81" t="s">
        <v>42</v>
      </c>
      <c r="H78" s="77" t="str">
        <f>IF(ISBLANK(TB_PV_CHI[[#This Row],[DANH MỤC CHI]])," ",VLOOKUP(TB_PV_CHI[[#This Row],[DANH MỤC CHI]],INFO_TB_CHI[[#All],[TÊN DANH MỤC CHI]:[QUỸ - VÍ]],2,0))</f>
        <v>S</v>
      </c>
      <c r="I78" s="15" t="s">
        <v>77</v>
      </c>
      <c r="J78" s="16">
        <v>30000</v>
      </c>
    </row>
    <row r="79" spans="2:10" ht="21" customHeight="1" x14ac:dyDescent="0.3">
      <c r="B79" s="56">
        <f>ROW()-2</f>
        <v>77</v>
      </c>
      <c r="C79" s="11">
        <v>44858</v>
      </c>
      <c r="D79" s="78">
        <f>DAY(TB_PV_CHI[[#This Row],[Ngày Tháng]])</f>
        <v>24</v>
      </c>
      <c r="E79" s="79">
        <f>MONTH(TB_PV_CHI[[#This Row],[Ngày Tháng]])</f>
        <v>10</v>
      </c>
      <c r="F79" s="80">
        <f>YEAR(TB_PV_CHI[[#This Row],[Ngày Tháng]])</f>
        <v>2022</v>
      </c>
      <c r="G79" s="81" t="s">
        <v>44</v>
      </c>
      <c r="H79" s="77" t="str">
        <f>IF(ISBLANK(TB_PV_CHI[[#This Row],[DANH MỤC CHI]])," ",VLOOKUP(TB_PV_CHI[[#This Row],[DANH MỤC CHI]],INFO_TB_CHI[[#All],[TÊN DANH MỤC CHI]:[QUỸ - VÍ]],2,0))</f>
        <v>S</v>
      </c>
      <c r="I79" s="15" t="s">
        <v>72</v>
      </c>
      <c r="J79" s="16">
        <v>10000</v>
      </c>
    </row>
    <row r="80" spans="2:10" ht="21" customHeight="1" x14ac:dyDescent="0.3">
      <c r="B80" s="56">
        <f t="shared" si="12"/>
        <v>78</v>
      </c>
      <c r="C80" s="11">
        <v>44858</v>
      </c>
      <c r="D80" s="78">
        <f>DAY(TB_PV_CHI[[#This Row],[Ngày Tháng]])</f>
        <v>24</v>
      </c>
      <c r="E80" s="79">
        <f>MONTH(TB_PV_CHI[[#This Row],[Ngày Tháng]])</f>
        <v>10</v>
      </c>
      <c r="F80" s="80">
        <f>YEAR(TB_PV_CHI[[#This Row],[Ngày Tháng]])</f>
        <v>2022</v>
      </c>
      <c r="G80" s="81" t="s">
        <v>44</v>
      </c>
      <c r="H80" s="77" t="str">
        <f>IF(ISBLANK(TB_PV_CHI[[#This Row],[DANH MỤC CHI]])," ",VLOOKUP(TB_PV_CHI[[#This Row],[DANH MỤC CHI]],INFO_TB_CHI[[#All],[TÊN DANH MỤC CHI]:[QUỸ - VÍ]],2,0))</f>
        <v>S</v>
      </c>
      <c r="I80" s="15" t="s">
        <v>99</v>
      </c>
      <c r="J80" s="16">
        <v>35000</v>
      </c>
    </row>
    <row r="81" spans="2:10" ht="21" customHeight="1" x14ac:dyDescent="0.3">
      <c r="B81" s="56">
        <f t="shared" si="12"/>
        <v>79</v>
      </c>
      <c r="C81" s="11">
        <v>44858</v>
      </c>
      <c r="D81" s="78">
        <f>DAY(TB_PV_CHI[[#This Row],[Ngày Tháng]])</f>
        <v>24</v>
      </c>
      <c r="E81" s="79">
        <f>MONTH(TB_PV_CHI[[#This Row],[Ngày Tháng]])</f>
        <v>10</v>
      </c>
      <c r="F81" s="80">
        <f>YEAR(TB_PV_CHI[[#This Row],[Ngày Tháng]])</f>
        <v>2022</v>
      </c>
      <c r="G81" s="81" t="s">
        <v>41</v>
      </c>
      <c r="H81" s="77" t="str">
        <f>IF(ISBLANK(TB_PV_CHI[[#This Row],[DANH MỤC CHI]])," ",VLOOKUP(TB_PV_CHI[[#This Row],[DANH MỤC CHI]],INFO_TB_CHI[[#All],[TÊN DANH MỤC CHI]:[QUỸ - VÍ]],2,0))</f>
        <v>S</v>
      </c>
      <c r="I81" s="15" t="s">
        <v>125</v>
      </c>
      <c r="J81" s="16">
        <v>117000</v>
      </c>
    </row>
    <row r="82" spans="2:10" ht="21" customHeight="1" x14ac:dyDescent="0.3">
      <c r="B82" s="56">
        <f t="shared" si="12"/>
        <v>80</v>
      </c>
      <c r="C82" s="11">
        <v>44858</v>
      </c>
      <c r="D82" s="78">
        <f>DAY(TB_PV_CHI[[#This Row],[Ngày Tháng]])</f>
        <v>24</v>
      </c>
      <c r="E82" s="79">
        <f>MONTH(TB_PV_CHI[[#This Row],[Ngày Tháng]])</f>
        <v>10</v>
      </c>
      <c r="F82" s="80">
        <f>YEAR(TB_PV_CHI[[#This Row],[Ngày Tháng]])</f>
        <v>2022</v>
      </c>
      <c r="G82" s="81" t="s">
        <v>44</v>
      </c>
      <c r="H82" s="77" t="str">
        <f>IF(ISBLANK(TB_PV_CHI[[#This Row],[DANH MỤC CHI]])," ",VLOOKUP(TB_PV_CHI[[#This Row],[DANH MỤC CHI]],INFO_TB_CHI[[#All],[TÊN DANH MỤC CHI]:[QUỸ - VÍ]],2,0))</f>
        <v>S</v>
      </c>
      <c r="I82" s="15" t="s">
        <v>89</v>
      </c>
      <c r="J82" s="16">
        <v>7000</v>
      </c>
    </row>
    <row r="83" spans="2:10" ht="21" customHeight="1" x14ac:dyDescent="0.3">
      <c r="B83" s="56">
        <f t="shared" si="12"/>
        <v>81</v>
      </c>
      <c r="C83" s="11">
        <v>44858</v>
      </c>
      <c r="D83" s="78">
        <f>DAY(TB_PV_CHI[[#This Row],[Ngày Tháng]])</f>
        <v>24</v>
      </c>
      <c r="E83" s="79">
        <f>MONTH(TB_PV_CHI[[#This Row],[Ngày Tháng]])</f>
        <v>10</v>
      </c>
      <c r="F83" s="80">
        <f>YEAR(TB_PV_CHI[[#This Row],[Ngày Tháng]])</f>
        <v>2022</v>
      </c>
      <c r="G83" s="81" t="s">
        <v>95</v>
      </c>
      <c r="H83" s="77" t="str">
        <f>IF(ISBLANK(TB_PV_CHI[[#This Row],[DANH MỤC CHI]])," ",VLOOKUP(TB_PV_CHI[[#This Row],[DANH MỤC CHI]],INFO_TB_CHI[[#All],[TÊN DANH MỤC CHI]:[QUỸ - VÍ]],2,0))</f>
        <v>T</v>
      </c>
      <c r="I83" s="15" t="s">
        <v>126</v>
      </c>
      <c r="J83" s="16">
        <v>30000</v>
      </c>
    </row>
    <row r="84" spans="2:10" ht="21" customHeight="1" x14ac:dyDescent="0.3">
      <c r="B84" s="56">
        <f t="shared" si="12"/>
        <v>82</v>
      </c>
      <c r="C84" s="11">
        <v>44859</v>
      </c>
      <c r="D84" s="78">
        <f>DAY(TB_PV_CHI[[#This Row],[Ngày Tháng]])</f>
        <v>25</v>
      </c>
      <c r="E84" s="79">
        <f>MONTH(TB_PV_CHI[[#This Row],[Ngày Tháng]])</f>
        <v>10</v>
      </c>
      <c r="F84" s="80">
        <f>YEAR(TB_PV_CHI[[#This Row],[Ngày Tháng]])</f>
        <v>2022</v>
      </c>
      <c r="G84" s="81" t="s">
        <v>44</v>
      </c>
      <c r="H84" s="77" t="str">
        <f>IF(ISBLANK(TB_PV_CHI[[#This Row],[DANH MỤC CHI]])," ",VLOOKUP(TB_PV_CHI[[#This Row],[DANH MỤC CHI]],INFO_TB_CHI[[#All],[TÊN DANH MỤC CHI]:[QUỸ - VÍ]],2,0))</f>
        <v>S</v>
      </c>
      <c r="I84" s="15" t="s">
        <v>79</v>
      </c>
      <c r="J84" s="16">
        <v>10000</v>
      </c>
    </row>
    <row r="85" spans="2:10" ht="21" customHeight="1" x14ac:dyDescent="0.3">
      <c r="B85" s="56">
        <f t="shared" ref="B85:B94" si="13">ROW()-2</f>
        <v>83</v>
      </c>
      <c r="C85" s="11">
        <v>44859</v>
      </c>
      <c r="D85" s="78">
        <f>DAY(TB_PV_CHI[[#This Row],[Ngày Tháng]])</f>
        <v>25</v>
      </c>
      <c r="E85" s="79">
        <f>MONTH(TB_PV_CHI[[#This Row],[Ngày Tháng]])</f>
        <v>10</v>
      </c>
      <c r="F85" s="80">
        <f>YEAR(TB_PV_CHI[[#This Row],[Ngày Tháng]])</f>
        <v>2022</v>
      </c>
      <c r="G85" s="81" t="s">
        <v>49</v>
      </c>
      <c r="H85" s="77" t="str">
        <f>IF(ISBLANK(TB_PV_CHI[[#This Row],[DANH MỤC CHI]])," ",VLOOKUP(TB_PV_CHI[[#This Row],[DANH MỤC CHI]],INFO_TB_CHI[[#All],[TÊN DANH MỤC CHI]:[QUỸ - VÍ]],2,0))</f>
        <v>C</v>
      </c>
      <c r="I85" s="15" t="s">
        <v>116</v>
      </c>
      <c r="J85" s="16">
        <v>61000</v>
      </c>
    </row>
    <row r="86" spans="2:10" ht="21" customHeight="1" x14ac:dyDescent="0.3">
      <c r="B86" s="56">
        <f t="shared" si="13"/>
        <v>84</v>
      </c>
      <c r="C86" s="11">
        <v>44859</v>
      </c>
      <c r="D86" s="78">
        <f>DAY(TB_PV_CHI[[#This Row],[Ngày Tháng]])</f>
        <v>25</v>
      </c>
      <c r="E86" s="79">
        <f>MONTH(TB_PV_CHI[[#This Row],[Ngày Tháng]])</f>
        <v>10</v>
      </c>
      <c r="F86" s="80">
        <f>YEAR(TB_PV_CHI[[#This Row],[Ngày Tháng]])</f>
        <v>2022</v>
      </c>
      <c r="G86" s="81" t="s">
        <v>44</v>
      </c>
      <c r="H86" s="77" t="str">
        <f>IF(ISBLANK(TB_PV_CHI[[#This Row],[DANH MỤC CHI]])," ",VLOOKUP(TB_PV_CHI[[#This Row],[DANH MỤC CHI]],INFO_TB_CHI[[#All],[TÊN DANH MỤC CHI]:[QUỸ - VÍ]],2,0))</f>
        <v>S</v>
      </c>
      <c r="I86" s="15" t="s">
        <v>89</v>
      </c>
      <c r="J86" s="16">
        <v>10000</v>
      </c>
    </row>
    <row r="87" spans="2:10" ht="21" customHeight="1" x14ac:dyDescent="0.3">
      <c r="B87" s="56">
        <f t="shared" si="13"/>
        <v>85</v>
      </c>
      <c r="C87" s="11">
        <v>44860</v>
      </c>
      <c r="D87" s="78">
        <f>DAY(TB_PV_CHI[[#This Row],[Ngày Tháng]])</f>
        <v>26</v>
      </c>
      <c r="E87" s="79">
        <f>MONTH(TB_PV_CHI[[#This Row],[Ngày Tháng]])</f>
        <v>10</v>
      </c>
      <c r="F87" s="80">
        <f>YEAR(TB_PV_CHI[[#This Row],[Ngày Tháng]])</f>
        <v>2022</v>
      </c>
      <c r="G87" s="81" t="s">
        <v>44</v>
      </c>
      <c r="H87" s="77" t="str">
        <f>IF(ISBLANK(TB_PV_CHI[[#This Row],[DANH MỤC CHI]])," ",VLOOKUP(TB_PV_CHI[[#This Row],[DANH MỤC CHI]],INFO_TB_CHI[[#All],[TÊN DANH MỤC CHI]:[QUỸ - VÍ]],2,0))</f>
        <v>S</v>
      </c>
      <c r="I87" s="15" t="s">
        <v>79</v>
      </c>
      <c r="J87" s="16">
        <v>10000</v>
      </c>
    </row>
    <row r="88" spans="2:10" ht="21" customHeight="1" x14ac:dyDescent="0.3">
      <c r="B88" s="56">
        <f t="shared" si="13"/>
        <v>86</v>
      </c>
      <c r="C88" s="11">
        <v>44860</v>
      </c>
      <c r="D88" s="78">
        <f>DAY(TB_PV_CHI[[#This Row],[Ngày Tháng]])</f>
        <v>26</v>
      </c>
      <c r="E88" s="79">
        <f>MONTH(TB_PV_CHI[[#This Row],[Ngày Tháng]])</f>
        <v>10</v>
      </c>
      <c r="F88" s="80">
        <f>YEAR(TB_PV_CHI[[#This Row],[Ngày Tháng]])</f>
        <v>2022</v>
      </c>
      <c r="G88" s="81" t="s">
        <v>44</v>
      </c>
      <c r="H88" s="77" t="str">
        <f>IF(ISBLANK(TB_PV_CHI[[#This Row],[DANH MỤC CHI]])," ",VLOOKUP(TB_PV_CHI[[#This Row],[DANH MỤC CHI]],INFO_TB_CHI[[#All],[TÊN DANH MỤC CHI]:[QUỸ - VÍ]],2,0))</f>
        <v>S</v>
      </c>
      <c r="I88" s="15" t="s">
        <v>89</v>
      </c>
      <c r="J88" s="16">
        <v>7000</v>
      </c>
    </row>
    <row r="89" spans="2:10" ht="21" customHeight="1" x14ac:dyDescent="0.3">
      <c r="B89" s="56">
        <f t="shared" si="13"/>
        <v>87</v>
      </c>
      <c r="C89" s="11">
        <v>44860</v>
      </c>
      <c r="D89" s="78">
        <f>DAY(TB_PV_CHI[[#This Row],[Ngày Tháng]])</f>
        <v>26</v>
      </c>
      <c r="E89" s="79">
        <f>MONTH(TB_PV_CHI[[#This Row],[Ngày Tháng]])</f>
        <v>10</v>
      </c>
      <c r="F89" s="80">
        <f>YEAR(TB_PV_CHI[[#This Row],[Ngày Tháng]])</f>
        <v>2022</v>
      </c>
      <c r="G89" s="81" t="s">
        <v>46</v>
      </c>
      <c r="H89" s="77" t="str">
        <f>IF(ISBLANK(TB_PV_CHI[[#This Row],[DANH MỤC CHI]])," ",VLOOKUP(TB_PV_CHI[[#This Row],[DANH MỤC CHI]],INFO_TB_CHI[[#All],[TÊN DANH MỤC CHI]:[QUỸ - VÍ]],2,0))</f>
        <v>S</v>
      </c>
      <c r="I89" s="15" t="s">
        <v>127</v>
      </c>
      <c r="J89" s="16">
        <v>40000</v>
      </c>
    </row>
    <row r="90" spans="2:10" ht="21" customHeight="1" x14ac:dyDescent="0.3">
      <c r="B90" s="56">
        <f t="shared" si="13"/>
        <v>88</v>
      </c>
      <c r="C90" s="11">
        <v>44861</v>
      </c>
      <c r="D90" s="78">
        <f>DAY(TB_PV_CHI[[#This Row],[Ngày Tháng]])</f>
        <v>27</v>
      </c>
      <c r="E90" s="79">
        <f>MONTH(TB_PV_CHI[[#This Row],[Ngày Tháng]])</f>
        <v>10</v>
      </c>
      <c r="F90" s="80">
        <f>YEAR(TB_PV_CHI[[#This Row],[Ngày Tháng]])</f>
        <v>2022</v>
      </c>
      <c r="G90" s="81" t="s">
        <v>41</v>
      </c>
      <c r="H90" s="77" t="str">
        <f>IF(ISBLANK(TB_PV_CHI[[#This Row],[DANH MỤC CHI]])," ",VLOOKUP(TB_PV_CHI[[#This Row],[DANH MỤC CHI]],INFO_TB_CHI[[#All],[TÊN DANH MỤC CHI]:[QUỸ - VÍ]],2,0))</f>
        <v>S</v>
      </c>
      <c r="I90" s="15" t="s">
        <v>73</v>
      </c>
      <c r="J90" s="16">
        <v>65000</v>
      </c>
    </row>
    <row r="91" spans="2:10" ht="21" customHeight="1" x14ac:dyDescent="0.3">
      <c r="B91" s="56">
        <f t="shared" si="13"/>
        <v>89</v>
      </c>
      <c r="C91" s="11">
        <v>44861</v>
      </c>
      <c r="D91" s="78">
        <f>DAY(TB_PV_CHI[[#This Row],[Ngày Tháng]])</f>
        <v>27</v>
      </c>
      <c r="E91" s="79">
        <f>MONTH(TB_PV_CHI[[#This Row],[Ngày Tháng]])</f>
        <v>10</v>
      </c>
      <c r="F91" s="80">
        <f>YEAR(TB_PV_CHI[[#This Row],[Ngày Tháng]])</f>
        <v>2022</v>
      </c>
      <c r="G91" s="81" t="s">
        <v>46</v>
      </c>
      <c r="H91" s="77" t="str">
        <f>IF(ISBLANK(TB_PV_CHI[[#This Row],[DANH MỤC CHI]])," ",VLOOKUP(TB_PV_CHI[[#This Row],[DANH MỤC CHI]],INFO_TB_CHI[[#All],[TÊN DANH MỤC CHI]:[QUỸ - VÍ]],2,0))</f>
        <v>S</v>
      </c>
      <c r="I91" s="15" t="s">
        <v>129</v>
      </c>
      <c r="J91" s="16">
        <v>10000</v>
      </c>
    </row>
    <row r="92" spans="2:10" ht="21" customHeight="1" x14ac:dyDescent="0.3">
      <c r="B92" s="56">
        <f t="shared" si="13"/>
        <v>90</v>
      </c>
      <c r="C92" s="11">
        <v>44861</v>
      </c>
      <c r="D92" s="78">
        <f>DAY(TB_PV_CHI[[#This Row],[Ngày Tháng]])</f>
        <v>27</v>
      </c>
      <c r="E92" s="79">
        <f>MONTH(TB_PV_CHI[[#This Row],[Ngày Tháng]])</f>
        <v>10</v>
      </c>
      <c r="F92" s="80">
        <f>YEAR(TB_PV_CHI[[#This Row],[Ngày Tháng]])</f>
        <v>2022</v>
      </c>
      <c r="G92" s="81" t="s">
        <v>44</v>
      </c>
      <c r="H92" s="77" t="str">
        <f>IF(ISBLANK(TB_PV_CHI[[#This Row],[DANH MỤC CHI]])," ",VLOOKUP(TB_PV_CHI[[#This Row],[DANH MỤC CHI]],INFO_TB_CHI[[#All],[TÊN DANH MỤC CHI]:[QUỸ - VÍ]],2,0))</f>
        <v>S</v>
      </c>
      <c r="I92" s="15" t="s">
        <v>79</v>
      </c>
      <c r="J92" s="16">
        <v>50000</v>
      </c>
    </row>
    <row r="93" spans="2:10" ht="21" customHeight="1" x14ac:dyDescent="0.3">
      <c r="B93" s="56">
        <f t="shared" si="13"/>
        <v>91</v>
      </c>
      <c r="C93" s="11">
        <v>44861</v>
      </c>
      <c r="D93" s="78">
        <f>DAY(TB_PV_CHI[[#This Row],[Ngày Tháng]])</f>
        <v>27</v>
      </c>
      <c r="E93" s="79">
        <f>MONTH(TB_PV_CHI[[#This Row],[Ngày Tháng]])</f>
        <v>10</v>
      </c>
      <c r="F93" s="80">
        <f>YEAR(TB_PV_CHI[[#This Row],[Ngày Tháng]])</f>
        <v>2022</v>
      </c>
      <c r="G93" s="81" t="s">
        <v>50</v>
      </c>
      <c r="H93" s="77" t="str">
        <f>IF(ISBLANK(TB_PV_CHI[[#This Row],[DANH MỤC CHI]])," ",VLOOKUP(TB_PV_CHI[[#This Row],[DANH MỤC CHI]],INFO_TB_CHI[[#All],[TÊN DANH MỤC CHI]:[QUỸ - VÍ]],2,0))</f>
        <v>Y</v>
      </c>
      <c r="I93" s="15" t="s">
        <v>130</v>
      </c>
      <c r="J93" s="16">
        <v>200000</v>
      </c>
    </row>
    <row r="94" spans="2:10" ht="21" customHeight="1" x14ac:dyDescent="0.3">
      <c r="B94" s="56">
        <f t="shared" si="13"/>
        <v>92</v>
      </c>
      <c r="C94" s="11">
        <v>44861</v>
      </c>
      <c r="D94" s="78">
        <f>DAY(TB_PV_CHI[[#This Row],[Ngày Tháng]])</f>
        <v>27</v>
      </c>
      <c r="E94" s="79">
        <f>MONTH(TB_PV_CHI[[#This Row],[Ngày Tháng]])</f>
        <v>10</v>
      </c>
      <c r="F94" s="80">
        <f>YEAR(TB_PV_CHI[[#This Row],[Ngày Tháng]])</f>
        <v>2022</v>
      </c>
      <c r="G94" s="81" t="s">
        <v>41</v>
      </c>
      <c r="H94" s="77" t="str">
        <f>IF(ISBLANK(TB_PV_CHI[[#This Row],[DANH MỤC CHI]])," ",VLOOKUP(TB_PV_CHI[[#This Row],[DANH MỤC CHI]],INFO_TB_CHI[[#All],[TÊN DANH MỤC CHI]:[QUỸ - VÍ]],2,0))</f>
        <v>S</v>
      </c>
      <c r="I94" s="15" t="s">
        <v>73</v>
      </c>
      <c r="J94" s="16">
        <v>65000</v>
      </c>
    </row>
    <row r="95" spans="2:10" ht="21" customHeight="1" x14ac:dyDescent="0.3">
      <c r="B95" s="56">
        <f t="shared" ref="B95:B100" si="14">ROW()-2</f>
        <v>93</v>
      </c>
      <c r="C95" s="11">
        <v>44861</v>
      </c>
      <c r="D95" s="78">
        <f>DAY(TB_PV_CHI[[#This Row],[Ngày Tháng]])</f>
        <v>27</v>
      </c>
      <c r="E95" s="79">
        <f>MONTH(TB_PV_CHI[[#This Row],[Ngày Tháng]])</f>
        <v>10</v>
      </c>
      <c r="F95" s="80">
        <f>YEAR(TB_PV_CHI[[#This Row],[Ngày Tháng]])</f>
        <v>2022</v>
      </c>
      <c r="G95" s="81" t="s">
        <v>42</v>
      </c>
      <c r="H95" s="77" t="str">
        <f>IF(ISBLANK(TB_PV_CHI[[#This Row],[DANH MỤC CHI]])," ",VLOOKUP(TB_PV_CHI[[#This Row],[DANH MỤC CHI]],INFO_TB_CHI[[#All],[TÊN DANH MỤC CHI]:[QUỸ - VÍ]],2,0))</f>
        <v>S</v>
      </c>
      <c r="I95" s="15" t="s">
        <v>131</v>
      </c>
      <c r="J95" s="16">
        <v>79000</v>
      </c>
    </row>
    <row r="96" spans="2:10" ht="21" customHeight="1" x14ac:dyDescent="0.3">
      <c r="B96" s="56">
        <f t="shared" si="14"/>
        <v>94</v>
      </c>
      <c r="C96" s="11">
        <v>44861</v>
      </c>
      <c r="D96" s="78">
        <f>DAY(TB_PV_CHI[[#This Row],[Ngày Tháng]])</f>
        <v>27</v>
      </c>
      <c r="E96" s="79">
        <f>MONTH(TB_PV_CHI[[#This Row],[Ngày Tháng]])</f>
        <v>10</v>
      </c>
      <c r="F96" s="80">
        <f>YEAR(TB_PV_CHI[[#This Row],[Ngày Tháng]])</f>
        <v>2022</v>
      </c>
      <c r="G96" s="81" t="s">
        <v>42</v>
      </c>
      <c r="H96" s="77" t="str">
        <f>IF(ISBLANK(TB_PV_CHI[[#This Row],[DANH MỤC CHI]])," ",VLOOKUP(TB_PV_CHI[[#This Row],[DANH MỤC CHI]],INFO_TB_CHI[[#All],[TÊN DANH MỤC CHI]:[QUỸ - VÍ]],2,0))</f>
        <v>S</v>
      </c>
      <c r="I96" s="15" t="s">
        <v>132</v>
      </c>
      <c r="J96" s="16">
        <v>150000</v>
      </c>
    </row>
    <row r="97" spans="2:10" ht="21" customHeight="1" x14ac:dyDescent="0.3">
      <c r="B97" s="56">
        <f t="shared" si="14"/>
        <v>95</v>
      </c>
      <c r="C97" s="11">
        <v>44861</v>
      </c>
      <c r="D97" s="78">
        <f>DAY(TB_PV_CHI[[#This Row],[Ngày Tháng]])</f>
        <v>27</v>
      </c>
      <c r="E97" s="79">
        <f>MONTH(TB_PV_CHI[[#This Row],[Ngày Tháng]])</f>
        <v>10</v>
      </c>
      <c r="F97" s="80">
        <f>YEAR(TB_PV_CHI[[#This Row],[Ngày Tháng]])</f>
        <v>2022</v>
      </c>
      <c r="G97" s="81" t="s">
        <v>42</v>
      </c>
      <c r="H97" s="77" t="str">
        <f>IF(ISBLANK(TB_PV_CHI[[#This Row],[DANH MỤC CHI]])," ",VLOOKUP(TB_PV_CHI[[#This Row],[DANH MỤC CHI]],INFO_TB_CHI[[#All],[TÊN DANH MỤC CHI]:[QUỸ - VÍ]],2,0))</f>
        <v>S</v>
      </c>
      <c r="I97" s="15" t="s">
        <v>133</v>
      </c>
      <c r="J97" s="16">
        <v>90000</v>
      </c>
    </row>
    <row r="98" spans="2:10" ht="21" customHeight="1" x14ac:dyDescent="0.3">
      <c r="B98" s="56">
        <f t="shared" si="14"/>
        <v>96</v>
      </c>
      <c r="C98" s="11">
        <v>44862</v>
      </c>
      <c r="D98" s="78">
        <f>DAY(TB_PV_CHI[[#This Row],[Ngày Tháng]])</f>
        <v>28</v>
      </c>
      <c r="E98" s="79">
        <f>MONTH(TB_PV_CHI[[#This Row],[Ngày Tháng]])</f>
        <v>10</v>
      </c>
      <c r="F98" s="80">
        <f>YEAR(TB_PV_CHI[[#This Row],[Ngày Tháng]])</f>
        <v>2022</v>
      </c>
      <c r="G98" s="81" t="s">
        <v>44</v>
      </c>
      <c r="H98" s="77" t="str">
        <f>IF(ISBLANK(TB_PV_CHI[[#This Row],[DANH MỤC CHI]])," ",VLOOKUP(TB_PV_CHI[[#This Row],[DANH MỤC CHI]],INFO_TB_CHI[[#All],[TÊN DANH MỤC CHI]:[QUỸ - VÍ]],2,0))</f>
        <v>S</v>
      </c>
      <c r="I98" s="15" t="s">
        <v>134</v>
      </c>
      <c r="J98" s="16">
        <v>25000</v>
      </c>
    </row>
    <row r="99" spans="2:10" ht="21" customHeight="1" x14ac:dyDescent="0.3">
      <c r="B99" s="56">
        <f t="shared" si="14"/>
        <v>97</v>
      </c>
      <c r="C99" s="11">
        <v>44862</v>
      </c>
      <c r="D99" s="78">
        <f>DAY(TB_PV_CHI[[#This Row],[Ngày Tháng]])</f>
        <v>28</v>
      </c>
      <c r="E99" s="79">
        <f>MONTH(TB_PV_CHI[[#This Row],[Ngày Tháng]])</f>
        <v>10</v>
      </c>
      <c r="F99" s="80">
        <f>YEAR(TB_PV_CHI[[#This Row],[Ngày Tháng]])</f>
        <v>2022</v>
      </c>
      <c r="G99" s="81" t="s">
        <v>49</v>
      </c>
      <c r="H99" s="77" t="str">
        <f>IF(ISBLANK(TB_PV_CHI[[#This Row],[DANH MỤC CHI]])," ",VLOOKUP(TB_PV_CHI[[#This Row],[DANH MỤC CHI]],INFO_TB_CHI[[#All],[TÊN DANH MỤC CHI]:[QUỸ - VÍ]],2,0))</f>
        <v>C</v>
      </c>
      <c r="I99" s="15" t="s">
        <v>104</v>
      </c>
      <c r="J99" s="16">
        <v>20000</v>
      </c>
    </row>
    <row r="100" spans="2:10" ht="21" customHeight="1" x14ac:dyDescent="0.3">
      <c r="B100" s="56">
        <f t="shared" si="14"/>
        <v>98</v>
      </c>
      <c r="C100" s="11">
        <v>44862</v>
      </c>
      <c r="D100" s="78">
        <f>DAY(TB_PV_CHI[[#This Row],[Ngày Tháng]])</f>
        <v>28</v>
      </c>
      <c r="E100" s="79">
        <f>MONTH(TB_PV_CHI[[#This Row],[Ngày Tháng]])</f>
        <v>10</v>
      </c>
      <c r="F100" s="80">
        <f>YEAR(TB_PV_CHI[[#This Row],[Ngày Tháng]])</f>
        <v>2022</v>
      </c>
      <c r="G100" s="81" t="s">
        <v>50</v>
      </c>
      <c r="H100" s="77" t="str">
        <f>IF(ISBLANK(TB_PV_CHI[[#This Row],[DANH MỤC CHI]])," ",VLOOKUP(TB_PV_CHI[[#This Row],[DANH MỤC CHI]],INFO_TB_CHI[[#All],[TÊN DANH MỤC CHI]:[QUỸ - VÍ]],2,0))</f>
        <v>Y</v>
      </c>
      <c r="I100" s="15" t="s">
        <v>135</v>
      </c>
      <c r="J100" s="16">
        <v>300000</v>
      </c>
    </row>
    <row r="101" spans="2:10" ht="21" customHeight="1" x14ac:dyDescent="0.3">
      <c r="B101" s="56">
        <f t="shared" ref="B101:B106" si="15">ROW()-2</f>
        <v>99</v>
      </c>
      <c r="C101" s="11">
        <v>44863</v>
      </c>
      <c r="D101" s="78">
        <f>DAY(TB_PV_CHI[[#This Row],[Ngày Tháng]])</f>
        <v>29</v>
      </c>
      <c r="E101" s="79">
        <f>MONTH(TB_PV_CHI[[#This Row],[Ngày Tháng]])</f>
        <v>10</v>
      </c>
      <c r="F101" s="80">
        <f>YEAR(TB_PV_CHI[[#This Row],[Ngày Tháng]])</f>
        <v>2022</v>
      </c>
      <c r="G101" s="81" t="s">
        <v>44</v>
      </c>
      <c r="H101" s="77" t="str">
        <f>IF(ISBLANK(TB_PV_CHI[[#This Row],[DANH MỤC CHI]])," ",VLOOKUP(TB_PV_CHI[[#This Row],[DANH MỤC CHI]],INFO_TB_CHI[[#All],[TÊN DANH MỤC CHI]:[QUỸ - VÍ]],2,0))</f>
        <v>S</v>
      </c>
      <c r="I101" s="15" t="s">
        <v>79</v>
      </c>
      <c r="J101" s="16">
        <v>15000</v>
      </c>
    </row>
    <row r="102" spans="2:10" ht="21" customHeight="1" x14ac:dyDescent="0.3">
      <c r="B102" s="56">
        <f t="shared" si="15"/>
        <v>100</v>
      </c>
      <c r="C102" s="11">
        <v>44863</v>
      </c>
      <c r="D102" s="78">
        <f>DAY(TB_PV_CHI[[#This Row],[Ngày Tháng]])</f>
        <v>29</v>
      </c>
      <c r="E102" s="79">
        <f>MONTH(TB_PV_CHI[[#This Row],[Ngày Tháng]])</f>
        <v>10</v>
      </c>
      <c r="F102" s="80">
        <f>YEAR(TB_PV_CHI[[#This Row],[Ngày Tháng]])</f>
        <v>2022</v>
      </c>
      <c r="G102" s="81" t="s">
        <v>42</v>
      </c>
      <c r="H102" s="77" t="str">
        <f>IF(ISBLANK(TB_PV_CHI[[#This Row],[DANH MỤC CHI]])," ",VLOOKUP(TB_PV_CHI[[#This Row],[DANH MỤC CHI]],INFO_TB_CHI[[#All],[TÊN DANH MỤC CHI]:[QUỸ - VÍ]],2,0))</f>
        <v>S</v>
      </c>
      <c r="I102" s="15" t="s">
        <v>136</v>
      </c>
      <c r="J102" s="16">
        <v>5000</v>
      </c>
    </row>
    <row r="103" spans="2:10" ht="21" customHeight="1" x14ac:dyDescent="0.3">
      <c r="B103" s="56">
        <f t="shared" si="15"/>
        <v>101</v>
      </c>
      <c r="C103" s="11">
        <v>44863</v>
      </c>
      <c r="D103" s="78">
        <f>DAY(TB_PV_CHI[[#This Row],[Ngày Tháng]])</f>
        <v>29</v>
      </c>
      <c r="E103" s="79">
        <f>MONTH(TB_PV_CHI[[#This Row],[Ngày Tháng]])</f>
        <v>10</v>
      </c>
      <c r="F103" s="80">
        <f>YEAR(TB_PV_CHI[[#This Row],[Ngày Tháng]])</f>
        <v>2022</v>
      </c>
      <c r="G103" s="81" t="s">
        <v>49</v>
      </c>
      <c r="H103" s="77" t="str">
        <f>IF(ISBLANK(TB_PV_CHI[[#This Row],[DANH MỤC CHI]])," ",VLOOKUP(TB_PV_CHI[[#This Row],[DANH MỤC CHI]],INFO_TB_CHI[[#All],[TÊN DANH MỤC CHI]:[QUỸ - VÍ]],2,0))</f>
        <v>C</v>
      </c>
      <c r="I103" s="15" t="s">
        <v>137</v>
      </c>
      <c r="J103" s="16">
        <v>400000</v>
      </c>
    </row>
    <row r="104" spans="2:10" ht="21" customHeight="1" x14ac:dyDescent="0.3">
      <c r="B104" s="56">
        <f t="shared" si="15"/>
        <v>102</v>
      </c>
      <c r="C104" s="11">
        <v>44864</v>
      </c>
      <c r="D104" s="78">
        <f>DAY(TB_PV_CHI[[#This Row],[Ngày Tháng]])</f>
        <v>30</v>
      </c>
      <c r="E104" s="79">
        <f>MONTH(TB_PV_CHI[[#This Row],[Ngày Tháng]])</f>
        <v>10</v>
      </c>
      <c r="F104" s="80">
        <f>YEAR(TB_PV_CHI[[#This Row],[Ngày Tháng]])</f>
        <v>2022</v>
      </c>
      <c r="G104" s="81" t="s">
        <v>44</v>
      </c>
      <c r="H104" s="77" t="str">
        <f>IF(ISBLANK(TB_PV_CHI[[#This Row],[DANH MỤC CHI]])," ",VLOOKUP(TB_PV_CHI[[#This Row],[DANH MỤC CHI]],INFO_TB_CHI[[#All],[TÊN DANH MỤC CHI]:[QUỸ - VÍ]],2,0))</f>
        <v>S</v>
      </c>
      <c r="I104" s="15" t="s">
        <v>89</v>
      </c>
      <c r="J104" s="16">
        <v>33000</v>
      </c>
    </row>
    <row r="105" spans="2:10" ht="21" customHeight="1" x14ac:dyDescent="0.3">
      <c r="B105" s="56">
        <f t="shared" si="15"/>
        <v>103</v>
      </c>
      <c r="C105" s="11">
        <v>44864</v>
      </c>
      <c r="D105" s="78">
        <f>DAY(TB_PV_CHI[[#This Row],[Ngày Tháng]])</f>
        <v>30</v>
      </c>
      <c r="E105" s="79">
        <f>MONTH(TB_PV_CHI[[#This Row],[Ngày Tháng]])</f>
        <v>10</v>
      </c>
      <c r="F105" s="80">
        <f>YEAR(TB_PV_CHI[[#This Row],[Ngày Tháng]])</f>
        <v>2022</v>
      </c>
      <c r="G105" s="81" t="s">
        <v>49</v>
      </c>
      <c r="H105" s="77" t="str">
        <f>IF(ISBLANK(TB_PV_CHI[[#This Row],[DANH MỤC CHI]])," ",VLOOKUP(TB_PV_CHI[[#This Row],[DANH MỤC CHI]],INFO_TB_CHI[[#All],[TÊN DANH MỤC CHI]:[QUỸ - VÍ]],2,0))</f>
        <v>C</v>
      </c>
      <c r="I105" s="15" t="s">
        <v>138</v>
      </c>
      <c r="J105" s="16">
        <v>10000</v>
      </c>
    </row>
    <row r="106" spans="2:10" ht="21" customHeight="1" x14ac:dyDescent="0.3">
      <c r="B106" s="56">
        <f t="shared" si="15"/>
        <v>104</v>
      </c>
      <c r="C106" s="11">
        <v>44864</v>
      </c>
      <c r="D106" s="78">
        <f>DAY(TB_PV_CHI[[#This Row],[Ngày Tháng]])</f>
        <v>30</v>
      </c>
      <c r="E106" s="79">
        <f>MONTH(TB_PV_CHI[[#This Row],[Ngày Tháng]])</f>
        <v>10</v>
      </c>
      <c r="F106" s="80">
        <f>YEAR(TB_PV_CHI[[#This Row],[Ngày Tháng]])</f>
        <v>2022</v>
      </c>
      <c r="G106" s="81" t="s">
        <v>41</v>
      </c>
      <c r="H106" s="77" t="str">
        <f>IF(ISBLANK(TB_PV_CHI[[#This Row],[DANH MỤC CHI]])," ",VLOOKUP(TB_PV_CHI[[#This Row],[DANH MỤC CHI]],INFO_TB_CHI[[#All],[TÊN DANH MỤC CHI]:[QUỸ - VÍ]],2,0))</f>
        <v>S</v>
      </c>
      <c r="I106" s="15" t="s">
        <v>73</v>
      </c>
      <c r="J106" s="16">
        <v>80000</v>
      </c>
    </row>
    <row r="107" spans="2:10" ht="21" customHeight="1" x14ac:dyDescent="0.3">
      <c r="B107" s="56">
        <f t="shared" ref="B107:B112" si="16">ROW()-2</f>
        <v>105</v>
      </c>
      <c r="C107" s="11">
        <v>44864</v>
      </c>
      <c r="D107" s="78">
        <f>DAY(TB_PV_CHI[[#This Row],[Ngày Tháng]])</f>
        <v>30</v>
      </c>
      <c r="E107" s="79">
        <f>MONTH(TB_PV_CHI[[#This Row],[Ngày Tháng]])</f>
        <v>10</v>
      </c>
      <c r="F107" s="80">
        <f>YEAR(TB_PV_CHI[[#This Row],[Ngày Tháng]])</f>
        <v>2022</v>
      </c>
      <c r="G107" s="81" t="s">
        <v>41</v>
      </c>
      <c r="H107" s="77" t="str">
        <f>IF(ISBLANK(TB_PV_CHI[[#This Row],[DANH MỤC CHI]])," ",VLOOKUP(TB_PV_CHI[[#This Row],[DANH MỤC CHI]],INFO_TB_CHI[[#All],[TÊN DANH MỤC CHI]:[QUỸ - VÍ]],2,0))</f>
        <v>S</v>
      </c>
      <c r="I107" s="15" t="s">
        <v>139</v>
      </c>
      <c r="J107" s="16">
        <v>100000</v>
      </c>
    </row>
    <row r="108" spans="2:10" ht="21" customHeight="1" x14ac:dyDescent="0.3">
      <c r="B108" s="56">
        <f t="shared" si="16"/>
        <v>106</v>
      </c>
      <c r="C108" s="11">
        <v>44865</v>
      </c>
      <c r="D108" s="78">
        <f>DAY(TB_PV_CHI[[#This Row],[Ngày Tháng]])</f>
        <v>31</v>
      </c>
      <c r="E108" s="79">
        <f>MONTH(TB_PV_CHI[[#This Row],[Ngày Tháng]])</f>
        <v>10</v>
      </c>
      <c r="F108" s="80">
        <f>YEAR(TB_PV_CHI[[#This Row],[Ngày Tháng]])</f>
        <v>2022</v>
      </c>
      <c r="G108" s="81" t="s">
        <v>44</v>
      </c>
      <c r="H108" s="77" t="str">
        <f>IF(ISBLANK(TB_PV_CHI[[#This Row],[DANH MỤC CHI]])," ",VLOOKUP(TB_PV_CHI[[#This Row],[DANH MỤC CHI]],INFO_TB_CHI[[#All],[TÊN DANH MỤC CHI]:[QUỸ - VÍ]],2,0))</f>
        <v>S</v>
      </c>
      <c r="I108" s="15" t="s">
        <v>99</v>
      </c>
      <c r="J108" s="16">
        <v>40000</v>
      </c>
    </row>
    <row r="109" spans="2:10" ht="21" customHeight="1" x14ac:dyDescent="0.3">
      <c r="B109" s="56">
        <f t="shared" si="16"/>
        <v>107</v>
      </c>
      <c r="C109" s="11">
        <v>44865</v>
      </c>
      <c r="D109" s="78">
        <f>DAY(TB_PV_CHI[[#This Row],[Ngày Tháng]])</f>
        <v>31</v>
      </c>
      <c r="E109" s="79">
        <f>MONTH(TB_PV_CHI[[#This Row],[Ngày Tháng]])</f>
        <v>10</v>
      </c>
      <c r="F109" s="80">
        <f>YEAR(TB_PV_CHI[[#This Row],[Ngày Tháng]])</f>
        <v>2022</v>
      </c>
      <c r="G109" s="81" t="s">
        <v>44</v>
      </c>
      <c r="H109" s="77" t="str">
        <f>IF(ISBLANK(TB_PV_CHI[[#This Row],[DANH MỤC CHI]])," ",VLOOKUP(TB_PV_CHI[[#This Row],[DANH MỤC CHI]],INFO_TB_CHI[[#All],[TÊN DANH MỤC CHI]:[QUỸ - VÍ]],2,0))</f>
        <v>S</v>
      </c>
      <c r="I109" s="15" t="s">
        <v>79</v>
      </c>
      <c r="J109" s="16">
        <v>35000</v>
      </c>
    </row>
    <row r="110" spans="2:10" ht="21" customHeight="1" x14ac:dyDescent="0.3">
      <c r="B110" s="56">
        <f t="shared" si="16"/>
        <v>108</v>
      </c>
      <c r="C110" s="11">
        <v>44865</v>
      </c>
      <c r="D110" s="78">
        <f>DAY(TB_PV_CHI[[#This Row],[Ngày Tháng]])</f>
        <v>31</v>
      </c>
      <c r="E110" s="79">
        <f>MONTH(TB_PV_CHI[[#This Row],[Ngày Tháng]])</f>
        <v>10</v>
      </c>
      <c r="F110" s="80">
        <f>YEAR(TB_PV_CHI[[#This Row],[Ngày Tháng]])</f>
        <v>2022</v>
      </c>
      <c r="G110" s="81" t="s">
        <v>46</v>
      </c>
      <c r="H110" s="77" t="str">
        <f>IF(ISBLANK(TB_PV_CHI[[#This Row],[DANH MỤC CHI]])," ",VLOOKUP(TB_PV_CHI[[#This Row],[DANH MỤC CHI]],INFO_TB_CHI[[#All],[TÊN DANH MỤC CHI]:[QUỸ - VÍ]],2,0))</f>
        <v>S</v>
      </c>
      <c r="I110" s="15" t="s">
        <v>104</v>
      </c>
      <c r="J110" s="16">
        <v>20000</v>
      </c>
    </row>
    <row r="111" spans="2:10" ht="21" customHeight="1" x14ac:dyDescent="0.3">
      <c r="B111" s="56">
        <f t="shared" si="16"/>
        <v>109</v>
      </c>
      <c r="C111" s="11">
        <v>44865</v>
      </c>
      <c r="D111" s="78">
        <f>DAY(TB_PV_CHI[[#This Row],[Ngày Tháng]])</f>
        <v>31</v>
      </c>
      <c r="E111" s="79">
        <f>MONTH(TB_PV_CHI[[#This Row],[Ngày Tháng]])</f>
        <v>10</v>
      </c>
      <c r="F111" s="80">
        <f>YEAR(TB_PV_CHI[[#This Row],[Ngày Tháng]])</f>
        <v>2022</v>
      </c>
      <c r="G111" s="81" t="s">
        <v>41</v>
      </c>
      <c r="H111" s="77" t="str">
        <f>IF(ISBLANK(TB_PV_CHI[[#This Row],[DANH MỤC CHI]])," ",VLOOKUP(TB_PV_CHI[[#This Row],[DANH MỤC CHI]],INFO_TB_CHI[[#All],[TÊN DANH MỤC CHI]:[QUỸ - VÍ]],2,0))</f>
        <v>S</v>
      </c>
      <c r="I111" s="15" t="s">
        <v>140</v>
      </c>
      <c r="J111" s="16">
        <v>50000</v>
      </c>
    </row>
    <row r="112" spans="2:10" ht="21" customHeight="1" x14ac:dyDescent="0.3">
      <c r="B112" s="56">
        <f t="shared" si="16"/>
        <v>110</v>
      </c>
      <c r="C112" s="11">
        <v>44865</v>
      </c>
      <c r="D112" s="78">
        <f>DAY(TB_PV_CHI[[#This Row],[Ngày Tháng]])</f>
        <v>31</v>
      </c>
      <c r="E112" s="79">
        <f>MONTH(TB_PV_CHI[[#This Row],[Ngày Tháng]])</f>
        <v>10</v>
      </c>
      <c r="F112" s="80">
        <f>YEAR(TB_PV_CHI[[#This Row],[Ngày Tháng]])</f>
        <v>2022</v>
      </c>
      <c r="G112" s="81" t="s">
        <v>44</v>
      </c>
      <c r="H112" s="77" t="str">
        <f>IF(ISBLANK(TB_PV_CHI[[#This Row],[DANH MỤC CHI]])," ",VLOOKUP(TB_PV_CHI[[#This Row],[DANH MỤC CHI]],INFO_TB_CHI[[#All],[TÊN DANH MỤC CHI]:[QUỸ - VÍ]],2,0))</f>
        <v>S</v>
      </c>
      <c r="I112" s="15" t="s">
        <v>89</v>
      </c>
      <c r="J112" s="16">
        <v>5000</v>
      </c>
    </row>
    <row r="113" spans="2:10" ht="21" customHeight="1" x14ac:dyDescent="0.3">
      <c r="B113" s="56">
        <f t="shared" ref="B113:B119" si="17">ROW()-2</f>
        <v>111</v>
      </c>
      <c r="C113" s="11">
        <v>44866</v>
      </c>
      <c r="D113" s="78">
        <f>DAY(TB_PV_CHI[[#This Row],[Ngày Tháng]])</f>
        <v>1</v>
      </c>
      <c r="E113" s="79">
        <f>MONTH(TB_PV_CHI[[#This Row],[Ngày Tháng]])</f>
        <v>11</v>
      </c>
      <c r="F113" s="80">
        <f>YEAR(TB_PV_CHI[[#This Row],[Ngày Tháng]])</f>
        <v>2022</v>
      </c>
      <c r="G113" s="81" t="s">
        <v>44</v>
      </c>
      <c r="H113" s="77" t="str">
        <f>IF(ISBLANK(TB_PV_CHI[[#This Row],[DANH MỤC CHI]])," ",VLOOKUP(TB_PV_CHI[[#This Row],[DANH MỤC CHI]],INFO_TB_CHI[[#All],[TÊN DANH MỤC CHI]:[QUỸ - VÍ]],2,0))</f>
        <v>S</v>
      </c>
      <c r="I113" s="15" t="s">
        <v>79</v>
      </c>
      <c r="J113" s="16">
        <v>40000</v>
      </c>
    </row>
    <row r="114" spans="2:10" ht="21" customHeight="1" x14ac:dyDescent="0.3">
      <c r="B114" s="56">
        <f t="shared" si="17"/>
        <v>112</v>
      </c>
      <c r="C114" s="11">
        <v>44866</v>
      </c>
      <c r="D114" s="78">
        <f>DAY(TB_PV_CHI[[#This Row],[Ngày Tháng]])</f>
        <v>1</v>
      </c>
      <c r="E114" s="79">
        <f>MONTH(TB_PV_CHI[[#This Row],[Ngày Tháng]])</f>
        <v>11</v>
      </c>
      <c r="F114" s="80">
        <f>YEAR(TB_PV_CHI[[#This Row],[Ngày Tháng]])</f>
        <v>2022</v>
      </c>
      <c r="G114" s="81" t="s">
        <v>40</v>
      </c>
      <c r="H114" s="77" t="str">
        <f>IF(ISBLANK(TB_PV_CHI[[#This Row],[DANH MỤC CHI]])," ",VLOOKUP(TB_PV_CHI[[#This Row],[DANH MỤC CHI]],INFO_TB_CHI[[#All],[TÊN DANH MỤC CHI]:[QUỸ - VÍ]],2,0))</f>
        <v>S</v>
      </c>
      <c r="I114" s="15" t="s">
        <v>141</v>
      </c>
      <c r="J114" s="16">
        <v>100000</v>
      </c>
    </row>
    <row r="115" spans="2:10" ht="21" customHeight="1" x14ac:dyDescent="0.3">
      <c r="B115" s="56">
        <f t="shared" si="17"/>
        <v>113</v>
      </c>
      <c r="C115" s="11">
        <v>44866</v>
      </c>
      <c r="D115" s="78">
        <f>DAY(TB_PV_CHI[[#This Row],[Ngày Tháng]])</f>
        <v>1</v>
      </c>
      <c r="E115" s="79">
        <f>MONTH(TB_PV_CHI[[#This Row],[Ngày Tháng]])</f>
        <v>11</v>
      </c>
      <c r="F115" s="80">
        <f>YEAR(TB_PV_CHI[[#This Row],[Ngày Tháng]])</f>
        <v>2022</v>
      </c>
      <c r="G115" s="81" t="s">
        <v>44</v>
      </c>
      <c r="H115" s="77" t="str">
        <f>IF(ISBLANK(TB_PV_CHI[[#This Row],[DANH MỤC CHI]])," ",VLOOKUP(TB_PV_CHI[[#This Row],[DANH MỤC CHI]],INFO_TB_CHI[[#All],[TÊN DANH MỤC CHI]:[QUỸ - VÍ]],2,0))</f>
        <v>S</v>
      </c>
      <c r="I115" s="15" t="s">
        <v>89</v>
      </c>
      <c r="J115" s="16">
        <v>8000</v>
      </c>
    </row>
    <row r="116" spans="2:10" ht="21" customHeight="1" x14ac:dyDescent="0.3">
      <c r="B116" s="56">
        <f t="shared" si="17"/>
        <v>114</v>
      </c>
      <c r="C116" s="11">
        <v>44866</v>
      </c>
      <c r="D116" s="78">
        <f>DAY(TB_PV_CHI[[#This Row],[Ngày Tháng]])</f>
        <v>1</v>
      </c>
      <c r="E116" s="79">
        <f>MONTH(TB_PV_CHI[[#This Row],[Ngày Tháng]])</f>
        <v>11</v>
      </c>
      <c r="F116" s="80">
        <f>YEAR(TB_PV_CHI[[#This Row],[Ngày Tháng]])</f>
        <v>2022</v>
      </c>
      <c r="G116" s="81" t="s">
        <v>92</v>
      </c>
      <c r="H116" s="77" t="str">
        <f>IF(ISBLANK(TB_PV_CHI[[#This Row],[DANH MỤC CHI]])," ",VLOOKUP(TB_PV_CHI[[#This Row],[DANH MỤC CHI]],INFO_TB_CHI[[#All],[TÊN DANH MỤC CHI]:[QUỸ - VÍ]],2,0))</f>
        <v>C</v>
      </c>
      <c r="I116" s="15" t="s">
        <v>143</v>
      </c>
      <c r="J116" s="16">
        <v>300000</v>
      </c>
    </row>
    <row r="117" spans="2:10" ht="21" customHeight="1" x14ac:dyDescent="0.3">
      <c r="B117" s="56">
        <f t="shared" si="17"/>
        <v>115</v>
      </c>
      <c r="C117" s="11">
        <v>44866</v>
      </c>
      <c r="D117" s="78">
        <f>DAY(TB_PV_CHI[[#This Row],[Ngày Tháng]])</f>
        <v>1</v>
      </c>
      <c r="E117" s="79">
        <f>MONTH(TB_PV_CHI[[#This Row],[Ngày Tháng]])</f>
        <v>11</v>
      </c>
      <c r="F117" s="80">
        <f>YEAR(TB_PV_CHI[[#This Row],[Ngày Tháng]])</f>
        <v>2022</v>
      </c>
      <c r="G117" s="81" t="s">
        <v>85</v>
      </c>
      <c r="H117" s="77" t="str">
        <f>IF(ISBLANK(TB_PV_CHI[[#This Row],[DANH MỤC CHI]])," ",VLOOKUP(TB_PV_CHI[[#This Row],[DANH MỤC CHI]],INFO_TB_CHI[[#All],[TÊN DANH MỤC CHI]:[QUỸ - VÍ]],2,0))</f>
        <v>S</v>
      </c>
      <c r="I117" s="15" t="s">
        <v>144</v>
      </c>
      <c r="J117" s="16">
        <v>700000</v>
      </c>
    </row>
    <row r="118" spans="2:10" ht="21" customHeight="1" x14ac:dyDescent="0.3">
      <c r="B118" s="56">
        <f t="shared" si="17"/>
        <v>116</v>
      </c>
      <c r="C118" s="11">
        <v>44867</v>
      </c>
      <c r="D118" s="78">
        <f>DAY(TB_PV_CHI[[#This Row],[Ngày Tháng]])</f>
        <v>2</v>
      </c>
      <c r="E118" s="79">
        <f>MONTH(TB_PV_CHI[[#This Row],[Ngày Tháng]])</f>
        <v>11</v>
      </c>
      <c r="F118" s="80">
        <f>YEAR(TB_PV_CHI[[#This Row],[Ngày Tháng]])</f>
        <v>2022</v>
      </c>
      <c r="G118" s="81" t="s">
        <v>44</v>
      </c>
      <c r="H118" s="77" t="str">
        <f>IF(ISBLANK(TB_PV_CHI[[#This Row],[DANH MỤC CHI]])," ",VLOOKUP(TB_PV_CHI[[#This Row],[DANH MỤC CHI]],INFO_TB_CHI[[#All],[TÊN DANH MỤC CHI]:[QUỸ - VÍ]],2,0))</f>
        <v>S</v>
      </c>
      <c r="I118" s="15" t="s">
        <v>79</v>
      </c>
      <c r="J118" s="16">
        <v>55000</v>
      </c>
    </row>
    <row r="119" spans="2:10" ht="21" customHeight="1" x14ac:dyDescent="0.3">
      <c r="B119" s="56">
        <f t="shared" si="17"/>
        <v>117</v>
      </c>
      <c r="C119" s="11">
        <v>44867</v>
      </c>
      <c r="D119" s="78">
        <f>DAY(TB_PV_CHI[[#This Row],[Ngày Tháng]])</f>
        <v>2</v>
      </c>
      <c r="E119" s="79">
        <f>MONTH(TB_PV_CHI[[#This Row],[Ngày Tháng]])</f>
        <v>11</v>
      </c>
      <c r="F119" s="80">
        <f>YEAR(TB_PV_CHI[[#This Row],[Ngày Tháng]])</f>
        <v>2022</v>
      </c>
      <c r="G119" s="81" t="s">
        <v>42</v>
      </c>
      <c r="H119" s="77" t="str">
        <f>IF(ISBLANK(TB_PV_CHI[[#This Row],[DANH MỤC CHI]])," ",VLOOKUP(TB_PV_CHI[[#This Row],[DANH MỤC CHI]],INFO_TB_CHI[[#All],[TÊN DANH MỤC CHI]:[QUỸ - VÍ]],2,0))</f>
        <v>S</v>
      </c>
      <c r="I119" s="15" t="s">
        <v>106</v>
      </c>
      <c r="J119" s="16">
        <v>150000</v>
      </c>
    </row>
    <row r="120" spans="2:10" ht="21" customHeight="1" x14ac:dyDescent="0.3">
      <c r="B120" s="56">
        <f t="shared" ref="B120:B127" si="18">ROW()-2</f>
        <v>118</v>
      </c>
      <c r="C120" s="11">
        <v>44867</v>
      </c>
      <c r="D120" s="78">
        <f>DAY(TB_PV_CHI[[#This Row],[Ngày Tháng]])</f>
        <v>2</v>
      </c>
      <c r="E120" s="79">
        <f>MONTH(TB_PV_CHI[[#This Row],[Ngày Tháng]])</f>
        <v>11</v>
      </c>
      <c r="F120" s="80">
        <f>YEAR(TB_PV_CHI[[#This Row],[Ngày Tháng]])</f>
        <v>2022</v>
      </c>
      <c r="G120" s="81" t="s">
        <v>48</v>
      </c>
      <c r="H120" s="77" t="str">
        <f>IF(ISBLANK(TB_PV_CHI[[#This Row],[DANH MỤC CHI]])," ",VLOOKUP(TB_PV_CHI[[#This Row],[DANH MỤC CHI]],INFO_TB_CHI[[#All],[TÊN DANH MỤC CHI]:[QUỸ - VÍ]],2,0))</f>
        <v>C</v>
      </c>
      <c r="I120" s="15" t="s">
        <v>101</v>
      </c>
      <c r="J120" s="16">
        <v>60000</v>
      </c>
    </row>
    <row r="121" spans="2:10" ht="21" customHeight="1" x14ac:dyDescent="0.3">
      <c r="B121" s="56">
        <f t="shared" si="18"/>
        <v>119</v>
      </c>
      <c r="C121" s="11">
        <v>44868</v>
      </c>
      <c r="D121" s="78">
        <f>DAY(TB_PV_CHI[[#This Row],[Ngày Tháng]])</f>
        <v>3</v>
      </c>
      <c r="E121" s="79">
        <f>MONTH(TB_PV_CHI[[#This Row],[Ngày Tháng]])</f>
        <v>11</v>
      </c>
      <c r="F121" s="80">
        <f>YEAR(TB_PV_CHI[[#This Row],[Ngày Tháng]])</f>
        <v>2022</v>
      </c>
      <c r="G121" s="81" t="s">
        <v>44</v>
      </c>
      <c r="H121" s="77" t="str">
        <f>IF(ISBLANK(TB_PV_CHI[[#This Row],[DANH MỤC CHI]])," ",VLOOKUP(TB_PV_CHI[[#This Row],[DANH MỤC CHI]],INFO_TB_CHI[[#All],[TÊN DANH MỤC CHI]:[QUỸ - VÍ]],2,0))</f>
        <v>S</v>
      </c>
      <c r="I121" s="15" t="s">
        <v>72</v>
      </c>
      <c r="J121" s="16">
        <v>10000</v>
      </c>
    </row>
    <row r="122" spans="2:10" ht="21" customHeight="1" x14ac:dyDescent="0.3">
      <c r="B122" s="56">
        <f t="shared" si="18"/>
        <v>120</v>
      </c>
      <c r="C122" s="11">
        <v>44868</v>
      </c>
      <c r="D122" s="78">
        <f>DAY(TB_PV_CHI[[#This Row],[Ngày Tháng]])</f>
        <v>3</v>
      </c>
      <c r="E122" s="79">
        <f>MONTH(TB_PV_CHI[[#This Row],[Ngày Tháng]])</f>
        <v>11</v>
      </c>
      <c r="F122" s="80">
        <f>YEAR(TB_PV_CHI[[#This Row],[Ngày Tháng]])</f>
        <v>2022</v>
      </c>
      <c r="G122" s="81" t="s">
        <v>44</v>
      </c>
      <c r="H122" s="77" t="str">
        <f>IF(ISBLANK(TB_PV_CHI[[#This Row],[DANH MỤC CHI]])," ",VLOOKUP(TB_PV_CHI[[#This Row],[DANH MỤC CHI]],INFO_TB_CHI[[#All],[TÊN DANH MỤC CHI]:[QUỸ - VÍ]],2,0))</f>
        <v>S</v>
      </c>
      <c r="I122" s="15" t="s">
        <v>89</v>
      </c>
      <c r="J122" s="16">
        <v>5000</v>
      </c>
    </row>
    <row r="123" spans="2:10" ht="21" customHeight="1" x14ac:dyDescent="0.3">
      <c r="B123" s="56">
        <f t="shared" si="18"/>
        <v>121</v>
      </c>
      <c r="C123" s="11">
        <v>44869</v>
      </c>
      <c r="D123" s="78">
        <f>DAY(TB_PV_CHI[[#This Row],[Ngày Tháng]])</f>
        <v>4</v>
      </c>
      <c r="E123" s="79">
        <f>MONTH(TB_PV_CHI[[#This Row],[Ngày Tháng]])</f>
        <v>11</v>
      </c>
      <c r="F123" s="80">
        <f>YEAR(TB_PV_CHI[[#This Row],[Ngày Tháng]])</f>
        <v>2022</v>
      </c>
      <c r="G123" s="81" t="s">
        <v>44</v>
      </c>
      <c r="H123" s="77" t="str">
        <f>IF(ISBLANK(TB_PV_CHI[[#This Row],[DANH MỤC CHI]])," ",VLOOKUP(TB_PV_CHI[[#This Row],[DANH MỤC CHI]],INFO_TB_CHI[[#All],[TÊN DANH MỤC CHI]:[QUỸ - VÍ]],2,0))</f>
        <v>S</v>
      </c>
      <c r="I123" s="15" t="s">
        <v>79</v>
      </c>
      <c r="J123" s="16">
        <v>38000</v>
      </c>
    </row>
    <row r="124" spans="2:10" ht="21" customHeight="1" x14ac:dyDescent="0.3">
      <c r="B124" s="56">
        <f t="shared" si="18"/>
        <v>122</v>
      </c>
      <c r="C124" s="11">
        <v>44869</v>
      </c>
      <c r="D124" s="78">
        <f>DAY(TB_PV_CHI[[#This Row],[Ngày Tháng]])</f>
        <v>4</v>
      </c>
      <c r="E124" s="79">
        <f>MONTH(TB_PV_CHI[[#This Row],[Ngày Tháng]])</f>
        <v>11</v>
      </c>
      <c r="F124" s="80">
        <f>YEAR(TB_PV_CHI[[#This Row],[Ngày Tháng]])</f>
        <v>2022</v>
      </c>
      <c r="G124" s="81" t="s">
        <v>41</v>
      </c>
      <c r="H124" s="77" t="str">
        <f>IF(ISBLANK(TB_PV_CHI[[#This Row],[DANH MỤC CHI]])," ",VLOOKUP(TB_PV_CHI[[#This Row],[DANH MỤC CHI]],INFO_TB_CHI[[#All],[TÊN DANH MỤC CHI]:[QUỸ - VÍ]],2,0))</f>
        <v>S</v>
      </c>
      <c r="I124" s="15" t="s">
        <v>73</v>
      </c>
      <c r="J124" s="16">
        <v>65000</v>
      </c>
    </row>
    <row r="125" spans="2:10" ht="21" customHeight="1" x14ac:dyDescent="0.3">
      <c r="B125" s="56">
        <f t="shared" si="18"/>
        <v>123</v>
      </c>
      <c r="C125" s="11">
        <v>44870</v>
      </c>
      <c r="D125" s="78">
        <f>DAY(TB_PV_CHI[[#This Row],[Ngày Tháng]])</f>
        <v>5</v>
      </c>
      <c r="E125" s="79">
        <f>MONTH(TB_PV_CHI[[#This Row],[Ngày Tháng]])</f>
        <v>11</v>
      </c>
      <c r="F125" s="80">
        <f>YEAR(TB_PV_CHI[[#This Row],[Ngày Tháng]])</f>
        <v>2022</v>
      </c>
      <c r="G125" s="81" t="s">
        <v>44</v>
      </c>
      <c r="H125" s="77" t="str">
        <f>IF(ISBLANK(TB_PV_CHI[[#This Row],[DANH MỤC CHI]])," ",VLOOKUP(TB_PV_CHI[[#This Row],[DANH MỤC CHI]],INFO_TB_CHI[[#All],[TÊN DANH MỤC CHI]:[QUỸ - VÍ]],2,0))</f>
        <v>S</v>
      </c>
      <c r="I125" s="15" t="s">
        <v>79</v>
      </c>
      <c r="J125" s="16">
        <v>49000</v>
      </c>
    </row>
    <row r="126" spans="2:10" ht="21" customHeight="1" x14ac:dyDescent="0.3">
      <c r="B126" s="56">
        <f>ROW()-2</f>
        <v>124</v>
      </c>
      <c r="C126" s="11">
        <v>44870</v>
      </c>
      <c r="D126" s="78">
        <f>DAY(TB_PV_CHI[[#This Row],[Ngày Tháng]])</f>
        <v>5</v>
      </c>
      <c r="E126" s="79">
        <f>MONTH(TB_PV_CHI[[#This Row],[Ngày Tháng]])</f>
        <v>11</v>
      </c>
      <c r="F126" s="80">
        <f>YEAR(TB_PV_CHI[[#This Row],[Ngày Tháng]])</f>
        <v>2022</v>
      </c>
      <c r="G126" s="81" t="s">
        <v>44</v>
      </c>
      <c r="H126" s="77" t="str">
        <f>IF(ISBLANK(TB_PV_CHI[[#This Row],[DANH MỤC CHI]])," ",VLOOKUP(TB_PV_CHI[[#This Row],[DANH MỤC CHI]],INFO_TB_CHI[[#All],[TÊN DANH MỤC CHI]:[QUỸ - VÍ]],2,0))</f>
        <v>S</v>
      </c>
      <c r="I126" s="15" t="s">
        <v>150</v>
      </c>
      <c r="J126" s="16">
        <v>20000</v>
      </c>
    </row>
    <row r="127" spans="2:10" ht="21" customHeight="1" x14ac:dyDescent="0.3">
      <c r="B127" s="56">
        <f t="shared" si="18"/>
        <v>125</v>
      </c>
      <c r="C127" s="11">
        <v>44870</v>
      </c>
      <c r="D127" s="78">
        <f>DAY(TB_PV_CHI[[#This Row],[Ngày Tháng]])</f>
        <v>5</v>
      </c>
      <c r="E127" s="79">
        <f>MONTH(TB_PV_CHI[[#This Row],[Ngày Tháng]])</f>
        <v>11</v>
      </c>
      <c r="F127" s="80">
        <f>YEAR(TB_PV_CHI[[#This Row],[Ngày Tháng]])</f>
        <v>2022</v>
      </c>
      <c r="G127" s="81" t="s">
        <v>42</v>
      </c>
      <c r="H127" s="77" t="str">
        <f>IF(ISBLANK(TB_PV_CHI[[#This Row],[DANH MỤC CHI]])," ",VLOOKUP(TB_PV_CHI[[#This Row],[DANH MỤC CHI]],INFO_TB_CHI[[#All],[TÊN DANH MỤC CHI]:[QUỸ - VÍ]],2,0))</f>
        <v>S</v>
      </c>
      <c r="I127" s="15" t="s">
        <v>77</v>
      </c>
      <c r="J127" s="16">
        <v>30000</v>
      </c>
    </row>
    <row r="128" spans="2:10" ht="21" customHeight="1" x14ac:dyDescent="0.3">
      <c r="B128" s="56">
        <f t="shared" ref="B128:B134" si="19">ROW()-2</f>
        <v>126</v>
      </c>
      <c r="C128" s="11">
        <v>44870</v>
      </c>
      <c r="D128" s="78">
        <f>DAY(TB_PV_CHI[[#This Row],[Ngày Tháng]])</f>
        <v>5</v>
      </c>
      <c r="E128" s="79">
        <f>MONTH(TB_PV_CHI[[#This Row],[Ngày Tháng]])</f>
        <v>11</v>
      </c>
      <c r="F128" s="80">
        <f>YEAR(TB_PV_CHI[[#This Row],[Ngày Tháng]])</f>
        <v>2022</v>
      </c>
      <c r="G128" s="81" t="s">
        <v>46</v>
      </c>
      <c r="H128" s="77" t="str">
        <f>IF(ISBLANK(TB_PV_CHI[[#This Row],[DANH MỤC CHI]])," ",VLOOKUP(TB_PV_CHI[[#This Row],[DANH MỤC CHI]],INFO_TB_CHI[[#All],[TÊN DANH MỤC CHI]:[QUỸ - VÍ]],2,0))</f>
        <v>S</v>
      </c>
      <c r="I128" s="15" t="s">
        <v>151</v>
      </c>
      <c r="J128" s="16">
        <v>45000</v>
      </c>
    </row>
    <row r="129" spans="2:10" ht="21" customHeight="1" x14ac:dyDescent="0.3">
      <c r="B129" s="56">
        <f t="shared" si="19"/>
        <v>127</v>
      </c>
      <c r="C129" s="11">
        <v>44870</v>
      </c>
      <c r="D129" s="78">
        <f>DAY(TB_PV_CHI[[#This Row],[Ngày Tháng]])</f>
        <v>5</v>
      </c>
      <c r="E129" s="79">
        <f>MONTH(TB_PV_CHI[[#This Row],[Ngày Tháng]])</f>
        <v>11</v>
      </c>
      <c r="F129" s="80">
        <f>YEAR(TB_PV_CHI[[#This Row],[Ngày Tháng]])</f>
        <v>2022</v>
      </c>
      <c r="G129" s="81" t="s">
        <v>95</v>
      </c>
      <c r="H129" s="77" t="str">
        <f>IF(ISBLANK(TB_PV_CHI[[#This Row],[DANH MỤC CHI]])," ",VLOOKUP(TB_PV_CHI[[#This Row],[DANH MỤC CHI]],INFO_TB_CHI[[#All],[TÊN DANH MỤC CHI]:[QUỸ - VÍ]],2,0))</f>
        <v>T</v>
      </c>
      <c r="I129" s="15" t="s">
        <v>145</v>
      </c>
      <c r="J129" s="16">
        <v>75000</v>
      </c>
    </row>
    <row r="130" spans="2:10" ht="21" customHeight="1" x14ac:dyDescent="0.3">
      <c r="B130" s="56">
        <f t="shared" si="19"/>
        <v>128</v>
      </c>
      <c r="C130" s="11">
        <v>44871</v>
      </c>
      <c r="D130" s="78">
        <f>DAY(TB_PV_CHI[[#This Row],[Ngày Tháng]])</f>
        <v>6</v>
      </c>
      <c r="E130" s="79">
        <f>MONTH(TB_PV_CHI[[#This Row],[Ngày Tháng]])</f>
        <v>11</v>
      </c>
      <c r="F130" s="80">
        <f>YEAR(TB_PV_CHI[[#This Row],[Ngày Tháng]])</f>
        <v>2022</v>
      </c>
      <c r="G130" s="81" t="s">
        <v>44</v>
      </c>
      <c r="H130" s="77" t="str">
        <f>IF(ISBLANK(TB_PV_CHI[[#This Row],[DANH MỤC CHI]])," ",VLOOKUP(TB_PV_CHI[[#This Row],[DANH MỤC CHI]],INFO_TB_CHI[[#All],[TÊN DANH MỤC CHI]:[QUỸ - VÍ]],2,0))</f>
        <v>S</v>
      </c>
      <c r="I130" s="15" t="s">
        <v>99</v>
      </c>
      <c r="J130" s="16">
        <v>25000</v>
      </c>
    </row>
    <row r="131" spans="2:10" ht="21" customHeight="1" x14ac:dyDescent="0.3">
      <c r="B131" s="56">
        <f t="shared" si="19"/>
        <v>129</v>
      </c>
      <c r="C131" s="11">
        <v>44871</v>
      </c>
      <c r="D131" s="78">
        <f>DAY(TB_PV_CHI[[#This Row],[Ngày Tháng]])</f>
        <v>6</v>
      </c>
      <c r="E131" s="79">
        <f>MONTH(TB_PV_CHI[[#This Row],[Ngày Tháng]])</f>
        <v>11</v>
      </c>
      <c r="F131" s="80">
        <f>YEAR(TB_PV_CHI[[#This Row],[Ngày Tháng]])</f>
        <v>2022</v>
      </c>
      <c r="G131" s="81" t="s">
        <v>44</v>
      </c>
      <c r="H131" s="77" t="str">
        <f>IF(ISBLANK(TB_PV_CHI[[#This Row],[DANH MỤC CHI]])," ",VLOOKUP(TB_PV_CHI[[#This Row],[DANH MỤC CHI]],INFO_TB_CHI[[#All],[TÊN DANH MỤC CHI]:[QUỸ - VÍ]],2,0))</f>
        <v>S</v>
      </c>
      <c r="I131" s="15" t="s">
        <v>79</v>
      </c>
      <c r="J131" s="16">
        <v>45000</v>
      </c>
    </row>
    <row r="132" spans="2:10" ht="21" customHeight="1" x14ac:dyDescent="0.3">
      <c r="B132" s="56">
        <f t="shared" si="19"/>
        <v>130</v>
      </c>
      <c r="C132" s="11">
        <v>44871</v>
      </c>
      <c r="D132" s="78">
        <f>DAY(TB_PV_CHI[[#This Row],[Ngày Tháng]])</f>
        <v>6</v>
      </c>
      <c r="E132" s="79">
        <f>MONTH(TB_PV_CHI[[#This Row],[Ngày Tháng]])</f>
        <v>11</v>
      </c>
      <c r="F132" s="80">
        <f>YEAR(TB_PV_CHI[[#This Row],[Ngày Tháng]])</f>
        <v>2022</v>
      </c>
      <c r="G132" s="81" t="s">
        <v>95</v>
      </c>
      <c r="H132" s="77" t="str">
        <f>IF(ISBLANK(TB_PV_CHI[[#This Row],[DANH MỤC CHI]])," ",VLOOKUP(TB_PV_CHI[[#This Row],[DANH MỤC CHI]],INFO_TB_CHI[[#All],[TÊN DANH MỤC CHI]:[QUỸ - VÍ]],2,0))</f>
        <v>T</v>
      </c>
      <c r="I132" s="15" t="s">
        <v>147</v>
      </c>
      <c r="J132" s="16">
        <v>11000</v>
      </c>
    </row>
    <row r="133" spans="2:10" ht="21" customHeight="1" x14ac:dyDescent="0.3">
      <c r="B133" s="56">
        <f t="shared" si="19"/>
        <v>131</v>
      </c>
      <c r="C133" s="11">
        <v>44871</v>
      </c>
      <c r="D133" s="78">
        <f>DAY(TB_PV_CHI[[#This Row],[Ngày Tháng]])</f>
        <v>6</v>
      </c>
      <c r="E133" s="79">
        <f>MONTH(TB_PV_CHI[[#This Row],[Ngày Tháng]])</f>
        <v>11</v>
      </c>
      <c r="F133" s="80">
        <f>YEAR(TB_PV_CHI[[#This Row],[Ngày Tháng]])</f>
        <v>2022</v>
      </c>
      <c r="G133" s="81" t="s">
        <v>86</v>
      </c>
      <c r="H133" s="77" t="str">
        <f>IF(ISBLANK(TB_PV_CHI[[#This Row],[DANH MỤC CHI]])," ",VLOOKUP(TB_PV_CHI[[#This Row],[DANH MỤC CHI]],INFO_TB_CHI[[#All],[TÊN DANH MỤC CHI]:[QUỸ - VÍ]],2,0))</f>
        <v>S</v>
      </c>
      <c r="I133" s="15" t="s">
        <v>148</v>
      </c>
      <c r="J133" s="16">
        <v>300000</v>
      </c>
    </row>
    <row r="134" spans="2:10" ht="21" customHeight="1" x14ac:dyDescent="0.3">
      <c r="B134" s="56">
        <f t="shared" si="19"/>
        <v>132</v>
      </c>
      <c r="C134" s="11">
        <v>44872</v>
      </c>
      <c r="D134" s="78">
        <f>DAY(TB_PV_CHI[[#This Row],[Ngày Tháng]])</f>
        <v>7</v>
      </c>
      <c r="E134" s="79">
        <f>MONTH(TB_PV_CHI[[#This Row],[Ngày Tháng]])</f>
        <v>11</v>
      </c>
      <c r="F134" s="80">
        <f>YEAR(TB_PV_CHI[[#This Row],[Ngày Tháng]])</f>
        <v>2022</v>
      </c>
      <c r="G134" s="81" t="s">
        <v>44</v>
      </c>
      <c r="H134" s="77" t="str">
        <f>IF(ISBLANK(TB_PV_CHI[[#This Row],[DANH MỤC CHI]])," ",VLOOKUP(TB_PV_CHI[[#This Row],[DANH MỤC CHI]],INFO_TB_CHI[[#All],[TÊN DANH MỤC CHI]:[QUỸ - VÍ]],2,0))</f>
        <v>S</v>
      </c>
      <c r="I134" s="15" t="s">
        <v>79</v>
      </c>
      <c r="J134" s="16">
        <v>45000</v>
      </c>
    </row>
    <row r="135" spans="2:10" ht="21" customHeight="1" x14ac:dyDescent="0.3">
      <c r="B135" s="56">
        <f t="shared" ref="B135:B140" si="20">ROW()-2</f>
        <v>133</v>
      </c>
      <c r="C135" s="11">
        <v>44872</v>
      </c>
      <c r="D135" s="78">
        <f>DAY(TB_PV_CHI[[#This Row],[Ngày Tháng]])</f>
        <v>7</v>
      </c>
      <c r="E135" s="79">
        <f>MONTH(TB_PV_CHI[[#This Row],[Ngày Tháng]])</f>
        <v>11</v>
      </c>
      <c r="F135" s="80">
        <f>YEAR(TB_PV_CHI[[#This Row],[Ngày Tháng]])</f>
        <v>2022</v>
      </c>
      <c r="G135" s="81" t="s">
        <v>42</v>
      </c>
      <c r="H135" s="77" t="str">
        <f>IF(ISBLANK(TB_PV_CHI[[#This Row],[DANH MỤC CHI]])," ",VLOOKUP(TB_PV_CHI[[#This Row],[DANH MỤC CHI]],INFO_TB_CHI[[#All],[TÊN DANH MỤC CHI]:[QUỸ - VÍ]],2,0))</f>
        <v>S</v>
      </c>
      <c r="I135" s="15" t="s">
        <v>152</v>
      </c>
      <c r="J135" s="16">
        <v>60000</v>
      </c>
    </row>
    <row r="136" spans="2:10" ht="21" customHeight="1" x14ac:dyDescent="0.3">
      <c r="B136" s="56">
        <f t="shared" si="20"/>
        <v>134</v>
      </c>
      <c r="C136" s="11">
        <v>44872</v>
      </c>
      <c r="D136" s="78">
        <f>DAY(TB_PV_CHI[[#This Row],[Ngày Tháng]])</f>
        <v>7</v>
      </c>
      <c r="E136" s="79">
        <f>MONTH(TB_PV_CHI[[#This Row],[Ngày Tháng]])</f>
        <v>11</v>
      </c>
      <c r="F136" s="80">
        <f>YEAR(TB_PV_CHI[[#This Row],[Ngày Tháng]])</f>
        <v>2022</v>
      </c>
      <c r="G136" s="81" t="s">
        <v>44</v>
      </c>
      <c r="H136" s="77" t="str">
        <f>IF(ISBLANK(TB_PV_CHI[[#This Row],[DANH MỤC CHI]])," ",VLOOKUP(TB_PV_CHI[[#This Row],[DANH MỤC CHI]],INFO_TB_CHI[[#All],[TÊN DANH MỤC CHI]:[QUỸ - VÍ]],2,0))</f>
        <v>S</v>
      </c>
      <c r="I136" s="15" t="s">
        <v>89</v>
      </c>
      <c r="J136" s="16">
        <v>10000</v>
      </c>
    </row>
    <row r="137" spans="2:10" ht="21" customHeight="1" x14ac:dyDescent="0.3">
      <c r="B137" s="56">
        <f t="shared" si="20"/>
        <v>135</v>
      </c>
      <c r="C137" s="11">
        <v>44873</v>
      </c>
      <c r="D137" s="78">
        <f>DAY(TB_PV_CHI[[#This Row],[Ngày Tháng]])</f>
        <v>8</v>
      </c>
      <c r="E137" s="79">
        <f>MONTH(TB_PV_CHI[[#This Row],[Ngày Tháng]])</f>
        <v>11</v>
      </c>
      <c r="F137" s="80">
        <f>YEAR(TB_PV_CHI[[#This Row],[Ngày Tháng]])</f>
        <v>2022</v>
      </c>
      <c r="G137" s="81" t="s">
        <v>44</v>
      </c>
      <c r="H137" s="77" t="str">
        <f>IF(ISBLANK(TB_PV_CHI[[#This Row],[DANH MỤC CHI]])," ",VLOOKUP(TB_PV_CHI[[#This Row],[DANH MỤC CHI]],INFO_TB_CHI[[#All],[TÊN DANH MỤC CHI]:[QUỸ - VÍ]],2,0))</f>
        <v>S</v>
      </c>
      <c r="I137" s="15" t="s">
        <v>79</v>
      </c>
      <c r="J137" s="16">
        <v>42000</v>
      </c>
    </row>
    <row r="138" spans="2:10" ht="21" customHeight="1" x14ac:dyDescent="0.3">
      <c r="B138" s="56">
        <f t="shared" si="20"/>
        <v>136</v>
      </c>
      <c r="C138" s="11">
        <v>44873</v>
      </c>
      <c r="D138" s="78">
        <f>DAY(TB_PV_CHI[[#This Row],[Ngày Tháng]])</f>
        <v>8</v>
      </c>
      <c r="E138" s="79">
        <f>MONTH(TB_PV_CHI[[#This Row],[Ngày Tháng]])</f>
        <v>11</v>
      </c>
      <c r="F138" s="80">
        <f>YEAR(TB_PV_CHI[[#This Row],[Ngày Tháng]])</f>
        <v>2022</v>
      </c>
      <c r="G138" s="81" t="s">
        <v>44</v>
      </c>
      <c r="H138" s="77" t="str">
        <f>IF(ISBLANK(TB_PV_CHI[[#This Row],[DANH MỤC CHI]])," ",VLOOKUP(TB_PV_CHI[[#This Row],[DANH MỤC CHI]],INFO_TB_CHI[[#All],[TÊN DANH MỤC CHI]:[QUỸ - VÍ]],2,0))</f>
        <v>S</v>
      </c>
      <c r="I138" s="15" t="s">
        <v>156</v>
      </c>
      <c r="J138" s="16">
        <v>12000</v>
      </c>
    </row>
    <row r="139" spans="2:10" ht="21" customHeight="1" x14ac:dyDescent="0.3">
      <c r="B139" s="56">
        <f t="shared" si="20"/>
        <v>137</v>
      </c>
      <c r="C139" s="11">
        <v>44873</v>
      </c>
      <c r="D139" s="78">
        <f>DAY(TB_PV_CHI[[#This Row],[Ngày Tháng]])</f>
        <v>8</v>
      </c>
      <c r="E139" s="79">
        <f>MONTH(TB_PV_CHI[[#This Row],[Ngày Tháng]])</f>
        <v>11</v>
      </c>
      <c r="F139" s="80">
        <f>YEAR(TB_PV_CHI[[#This Row],[Ngày Tháng]])</f>
        <v>2022</v>
      </c>
      <c r="G139" s="81" t="s">
        <v>44</v>
      </c>
      <c r="H139" s="77" t="str">
        <f>IF(ISBLANK(TB_PV_CHI[[#This Row],[DANH MỤC CHI]])," ",VLOOKUP(TB_PV_CHI[[#This Row],[DANH MỤC CHI]],INFO_TB_CHI[[#All],[TÊN DANH MỤC CHI]:[QUỸ - VÍ]],2,0))</f>
        <v>S</v>
      </c>
      <c r="I139" s="15" t="s">
        <v>89</v>
      </c>
      <c r="J139" s="16">
        <v>5000</v>
      </c>
    </row>
    <row r="140" spans="2:10" ht="21" customHeight="1" x14ac:dyDescent="0.3">
      <c r="B140" s="56">
        <f t="shared" si="20"/>
        <v>138</v>
      </c>
      <c r="C140" s="11">
        <v>44873</v>
      </c>
      <c r="D140" s="78">
        <f>DAY(TB_PV_CHI[[#This Row],[Ngày Tháng]])</f>
        <v>8</v>
      </c>
      <c r="E140" s="79">
        <f>MONTH(TB_PV_CHI[[#This Row],[Ngày Tháng]])</f>
        <v>11</v>
      </c>
      <c r="F140" s="80">
        <f>YEAR(TB_PV_CHI[[#This Row],[Ngày Tháng]])</f>
        <v>2022</v>
      </c>
      <c r="G140" s="81" t="s">
        <v>42</v>
      </c>
      <c r="H140" s="77" t="str">
        <f>IF(ISBLANK(TB_PV_CHI[[#This Row],[DANH MỤC CHI]])," ",VLOOKUP(TB_PV_CHI[[#This Row],[DANH MỤC CHI]],INFO_TB_CHI[[#All],[TÊN DANH MỤC CHI]:[QUỸ - VÍ]],2,0))</f>
        <v>S</v>
      </c>
      <c r="I140" s="15" t="s">
        <v>155</v>
      </c>
      <c r="J140" s="16">
        <v>217000</v>
      </c>
    </row>
    <row r="141" spans="2:10" ht="21" customHeight="1" x14ac:dyDescent="0.3">
      <c r="B141" s="56">
        <f>ROW()-2</f>
        <v>139</v>
      </c>
      <c r="C141" s="11">
        <v>44874</v>
      </c>
      <c r="D141" s="78">
        <f>DAY(TB_PV_CHI[[#This Row],[Ngày Tháng]])</f>
        <v>9</v>
      </c>
      <c r="E141" s="79">
        <f>MONTH(TB_PV_CHI[[#This Row],[Ngày Tháng]])</f>
        <v>11</v>
      </c>
      <c r="F141" s="80">
        <f>YEAR(TB_PV_CHI[[#This Row],[Ngày Tháng]])</f>
        <v>2022</v>
      </c>
      <c r="G141" s="81" t="s">
        <v>42</v>
      </c>
      <c r="H141" s="77" t="str">
        <f>IF(ISBLANK(TB_PV_CHI[[#This Row],[DANH MỤC CHI]])," ",VLOOKUP(TB_PV_CHI[[#This Row],[DANH MỤC CHI]],INFO_TB_CHI[[#All],[TÊN DANH MỤC CHI]:[QUỸ - VÍ]],2,0))</f>
        <v>S</v>
      </c>
      <c r="I141" s="15" t="s">
        <v>152</v>
      </c>
      <c r="J141" s="16">
        <v>60000</v>
      </c>
    </row>
    <row r="142" spans="2:10" ht="21" customHeight="1" x14ac:dyDescent="0.3">
      <c r="B142" s="56">
        <f>ROW()-2</f>
        <v>140</v>
      </c>
      <c r="C142" s="11">
        <v>44874</v>
      </c>
      <c r="D142" s="78">
        <f>DAY(TB_PV_CHI[[#This Row],[Ngày Tháng]])</f>
        <v>9</v>
      </c>
      <c r="E142" s="79">
        <f>MONTH(TB_PV_CHI[[#This Row],[Ngày Tháng]])</f>
        <v>11</v>
      </c>
      <c r="F142" s="80">
        <f>YEAR(TB_PV_CHI[[#This Row],[Ngày Tháng]])</f>
        <v>2022</v>
      </c>
      <c r="G142" s="81" t="s">
        <v>44</v>
      </c>
      <c r="H142" s="77" t="str">
        <f>IF(ISBLANK(TB_PV_CHI[[#This Row],[DANH MỤC CHI]])," ",VLOOKUP(TB_PV_CHI[[#This Row],[DANH MỤC CHI]],INFO_TB_CHI[[#All],[TÊN DANH MỤC CHI]:[QUỸ - VÍ]],2,0))</f>
        <v>S</v>
      </c>
      <c r="I142" s="15" t="s">
        <v>79</v>
      </c>
      <c r="J142" s="16">
        <v>53000</v>
      </c>
    </row>
  </sheetData>
  <pageMargins left="0.7" right="0.7" top="0.75" bottom="0.75" header="0.3" footer="0.3"/>
  <pageSetup paperSize="9" fitToWidth="0" orientation="portrait" r:id="rId1"/>
  <headerFooter>
    <oddFooter>&amp;CTrang &amp;P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E5EB3B2-BAB5-4A24-8CF9-8983E1EA8B35}">
          <x14:formula1>
            <xm:f>TC_VI!$C$3:$C$19</xm:f>
          </x14:formula1>
          <xm:sqref>G3:G142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7489A-BC0D-43F4-859C-AF50EFF2F865}">
  <sheetPr>
    <tabColor rgb="FF00B050"/>
  </sheetPr>
  <dimension ref="B2:P24"/>
  <sheetViews>
    <sheetView showGridLines="0" zoomScaleNormal="100" workbookViewId="0"/>
  </sheetViews>
  <sheetFormatPr defaultColWidth="9.109375" defaultRowHeight="21" customHeight="1" x14ac:dyDescent="0.3"/>
  <cols>
    <col min="1" max="1" width="9.109375" style="1"/>
    <col min="2" max="2" width="8" style="1" customWidth="1"/>
    <col min="3" max="3" width="15.6640625" style="1" bestFit="1" customWidth="1"/>
    <col min="4" max="4" width="10" style="1" bestFit="1" customWidth="1"/>
    <col min="5" max="5" width="10.88671875" style="1" bestFit="1" customWidth="1"/>
    <col min="6" max="6" width="9.6640625" style="1" bestFit="1" customWidth="1"/>
    <col min="7" max="7" width="20" style="1" bestFit="1" customWidth="1"/>
    <col min="8" max="8" width="13" style="1" bestFit="1" customWidth="1"/>
    <col min="9" max="9" width="22.6640625" style="1" bestFit="1" customWidth="1"/>
    <col min="10" max="10" width="16.5546875" style="1" bestFit="1" customWidth="1"/>
    <col min="11" max="11" width="9.44140625" style="1" customWidth="1"/>
    <col min="12" max="12" width="10.44140625" style="1" customWidth="1"/>
    <col min="13" max="15" width="9.109375" style="1"/>
    <col min="16" max="16" width="14.33203125" style="1" bestFit="1" customWidth="1"/>
    <col min="17" max="16384" width="9.109375" style="1"/>
  </cols>
  <sheetData>
    <row r="2" spans="2:10" ht="21" customHeight="1" x14ac:dyDescent="0.3">
      <c r="B2" s="54" t="s">
        <v>0</v>
      </c>
      <c r="C2" s="54" t="s">
        <v>27</v>
      </c>
      <c r="D2" s="55" t="s">
        <v>8</v>
      </c>
      <c r="E2" s="55" t="s">
        <v>9</v>
      </c>
      <c r="F2" s="55" t="s">
        <v>10</v>
      </c>
      <c r="G2" s="55" t="s">
        <v>14</v>
      </c>
      <c r="H2" s="55" t="s">
        <v>1</v>
      </c>
      <c r="I2" s="55" t="s">
        <v>12</v>
      </c>
      <c r="J2" s="55" t="s">
        <v>15</v>
      </c>
    </row>
    <row r="3" spans="2:10" ht="21" customHeight="1" x14ac:dyDescent="0.3">
      <c r="B3" s="5">
        <f t="shared" ref="B3:B7" si="0">ROW()-2</f>
        <v>1</v>
      </c>
      <c r="C3" s="10">
        <v>44835</v>
      </c>
      <c r="D3" s="5">
        <f>DAY(TB_PV_THU[[#This Row],[Ngày Tháng]])</f>
        <v>1</v>
      </c>
      <c r="E3" s="5">
        <f>MONTH(TB_PV_THU[[#This Row],[Ngày Tháng]])</f>
        <v>10</v>
      </c>
      <c r="F3" s="5">
        <f>YEAR(TB_PV_THU[[#This Row],[Ngày Tháng]])</f>
        <v>2022</v>
      </c>
      <c r="G3" s="9" t="s">
        <v>5</v>
      </c>
      <c r="H3" s="5" t="str">
        <f>IF(ISBLANK(TB_PV_THU[[#This Row],[DANH MỤC THU]])," ", VLOOKUP(TB_PV_THU[[#This Row],[DANH MỤC THU]],INFO_TB_THU[[#All],[TÊN DANH MỤC THU]:[QUỸ - VÍ]],2,0))</f>
        <v>S</v>
      </c>
      <c r="I3" s="6" t="s">
        <v>54</v>
      </c>
      <c r="J3" s="8">
        <v>3000000</v>
      </c>
    </row>
    <row r="4" spans="2:10" ht="21" customHeight="1" x14ac:dyDescent="0.3">
      <c r="B4" s="5">
        <f t="shared" si="0"/>
        <v>2</v>
      </c>
      <c r="C4" s="10">
        <v>44835</v>
      </c>
      <c r="D4" s="5">
        <f>DAY(TB_PV_THU[[#This Row],[Ngày Tháng]])</f>
        <v>1</v>
      </c>
      <c r="E4" s="5">
        <f>MONTH(TB_PV_THU[[#This Row],[Ngày Tháng]])</f>
        <v>10</v>
      </c>
      <c r="F4" s="5">
        <f>YEAR(TB_PV_THU[[#This Row],[Ngày Tháng]])</f>
        <v>2022</v>
      </c>
      <c r="G4" s="9" t="s">
        <v>6</v>
      </c>
      <c r="H4" s="5" t="str">
        <f>IF(ISBLANK(TB_PV_THU[[#This Row],[DANH MỤC THU]])," ", VLOOKUP(TB_PV_THU[[#This Row],[DANH MỤC THU]],INFO_TB_THU[[#All],[TÊN DANH MỤC THU]:[QUỸ - VÍ]],2,0))</f>
        <v>T</v>
      </c>
      <c r="I4" s="6" t="s">
        <v>55</v>
      </c>
      <c r="J4" s="8">
        <v>1500000</v>
      </c>
    </row>
    <row r="5" spans="2:10" ht="21" customHeight="1" x14ac:dyDescent="0.3">
      <c r="B5" s="5">
        <f t="shared" si="0"/>
        <v>3</v>
      </c>
      <c r="C5" s="10">
        <v>44835</v>
      </c>
      <c r="D5" s="5">
        <f>DAY(TB_PV_THU[[#This Row],[Ngày Tháng]])</f>
        <v>1</v>
      </c>
      <c r="E5" s="5">
        <f>MONTH(TB_PV_THU[[#This Row],[Ngày Tháng]])</f>
        <v>10</v>
      </c>
      <c r="F5" s="5">
        <f>YEAR(TB_PV_THU[[#This Row],[Ngày Tháng]])</f>
        <v>2022</v>
      </c>
      <c r="G5" s="9" t="s">
        <v>7</v>
      </c>
      <c r="H5" s="5" t="str">
        <f>IF(ISBLANK(TB_PV_THU[[#This Row],[DANH MỤC THU]])," ", VLOOKUP(TB_PV_THU[[#This Row],[DANH MỤC THU]],INFO_TB_THU[[#All],[TÊN DANH MỤC THU]:[QUỸ - VÍ]],2,0))</f>
        <v>C</v>
      </c>
      <c r="I5" s="6" t="s">
        <v>56</v>
      </c>
      <c r="J5" s="8">
        <v>700000</v>
      </c>
    </row>
    <row r="6" spans="2:10" ht="21" customHeight="1" x14ac:dyDescent="0.3">
      <c r="B6" s="5">
        <f t="shared" si="0"/>
        <v>4</v>
      </c>
      <c r="C6" s="10">
        <v>44835</v>
      </c>
      <c r="D6" s="5">
        <f>DAY(TB_PV_THU[[#This Row],[Ngày Tháng]])</f>
        <v>1</v>
      </c>
      <c r="E6" s="5">
        <f>MONTH(TB_PV_THU[[#This Row],[Ngày Tháng]])</f>
        <v>10</v>
      </c>
      <c r="F6" s="5">
        <f>YEAR(TB_PV_THU[[#This Row],[Ngày Tháng]])</f>
        <v>2022</v>
      </c>
      <c r="G6" s="9" t="s">
        <v>38</v>
      </c>
      <c r="H6" s="5" t="str">
        <f>IF(ISBLANK(TB_PV_THU[[#This Row],[DANH MỤC THU]])," ", VLOOKUP(TB_PV_THU[[#This Row],[DANH MỤC THU]],INFO_TB_THU[[#All],[TÊN DANH MỤC THU]:[QUỸ - VÍ]],2,0))</f>
        <v>Y</v>
      </c>
      <c r="I6" s="6" t="s">
        <v>57</v>
      </c>
      <c r="J6" s="8">
        <v>1500000</v>
      </c>
    </row>
    <row r="7" spans="2:10" ht="21" customHeight="1" x14ac:dyDescent="0.3">
      <c r="B7" s="5">
        <f t="shared" si="0"/>
        <v>5</v>
      </c>
      <c r="C7" s="10">
        <v>44835</v>
      </c>
      <c r="D7" s="5">
        <f>DAY(TB_PV_THU[[#This Row],[Ngày Tháng]])</f>
        <v>1</v>
      </c>
      <c r="E7" s="5">
        <f>MONTH(TB_PV_THU[[#This Row],[Ngày Tháng]])</f>
        <v>10</v>
      </c>
      <c r="F7" s="5">
        <f>YEAR(TB_PV_THU[[#This Row],[Ngày Tháng]])</f>
        <v>2022</v>
      </c>
      <c r="G7" s="9" t="s">
        <v>39</v>
      </c>
      <c r="H7" s="5" t="str">
        <f>IF(ISBLANK(TB_PV_THU[[#This Row],[DANH MỤC THU]])," ", VLOOKUP(TB_PV_THU[[#This Row],[DANH MỤC THU]],INFO_TB_THU[[#All],[TÊN DANH MỤC THU]:[QUỸ - VÍ]],2,0))</f>
        <v>Đ</v>
      </c>
      <c r="I7" s="6" t="s">
        <v>58</v>
      </c>
      <c r="J7" s="8">
        <v>700000</v>
      </c>
    </row>
    <row r="8" spans="2:10" ht="21" customHeight="1" x14ac:dyDescent="0.3">
      <c r="B8" s="84">
        <f t="shared" ref="B8:B13" si="1">ROW()-2</f>
        <v>6</v>
      </c>
      <c r="C8" s="10">
        <v>44840</v>
      </c>
      <c r="D8" s="56">
        <f>DAY(TB_PV_THU[[#This Row],[Ngày Tháng]])</f>
        <v>6</v>
      </c>
      <c r="E8" s="56">
        <f>MONTH(TB_PV_THU[[#This Row],[Ngày Tháng]])</f>
        <v>10</v>
      </c>
      <c r="F8" s="56">
        <f>YEAR(TB_PV_THU[[#This Row],[Ngày Tháng]])</f>
        <v>2022</v>
      </c>
      <c r="G8" s="85" t="s">
        <v>28</v>
      </c>
      <c r="H8" s="56" t="str">
        <f>IF(ISBLANK(TB_PV_THU[[#This Row],[DANH MỤC THU]])," ", VLOOKUP(TB_PV_THU[[#This Row],[DANH MỤC THU]],INFO_TB_THU[[#All],[TÊN DANH MỤC THU]:[QUỸ - VÍ]],2,0))</f>
        <v>S</v>
      </c>
      <c r="I8" s="85" t="s">
        <v>91</v>
      </c>
      <c r="J8" s="86">
        <v>3500000</v>
      </c>
    </row>
    <row r="9" spans="2:10" ht="21" customHeight="1" x14ac:dyDescent="0.3">
      <c r="B9" s="84">
        <f t="shared" si="1"/>
        <v>7</v>
      </c>
      <c r="C9" s="10">
        <v>44840</v>
      </c>
      <c r="D9" s="56">
        <f>DAY(TB_PV_THU[[#This Row],[Ngày Tháng]])</f>
        <v>6</v>
      </c>
      <c r="E9" s="56">
        <f>MONTH(TB_PV_THU[[#This Row],[Ngày Tháng]])</f>
        <v>10</v>
      </c>
      <c r="F9" s="56">
        <f>YEAR(TB_PV_THU[[#This Row],[Ngày Tháng]])</f>
        <v>2022</v>
      </c>
      <c r="G9" s="85" t="s">
        <v>32</v>
      </c>
      <c r="H9" s="56" t="str">
        <f>IF(ISBLANK(TB_PV_THU[[#This Row],[DANH MỤC THU]])," ", VLOOKUP(TB_PV_THU[[#This Row],[DANH MỤC THU]],INFO_TB_THU[[#All],[TÊN DANH MỤC THU]:[QUỸ - VÍ]],2,0))</f>
        <v>T</v>
      </c>
      <c r="I9" s="85" t="s">
        <v>91</v>
      </c>
      <c r="J9" s="86">
        <v>4303000</v>
      </c>
    </row>
    <row r="10" spans="2:10" ht="21" customHeight="1" x14ac:dyDescent="0.3">
      <c r="B10" s="84">
        <f t="shared" si="1"/>
        <v>8</v>
      </c>
      <c r="C10" s="10">
        <v>44848</v>
      </c>
      <c r="D10" s="56">
        <f>DAY(TB_PV_THU[[#This Row],[Ngày Tháng]])</f>
        <v>14</v>
      </c>
      <c r="E10" s="56">
        <f>MONTH(TB_PV_THU[[#This Row],[Ngày Tháng]])</f>
        <v>10</v>
      </c>
      <c r="F10" s="56">
        <f>YEAR(TB_PV_THU[[#This Row],[Ngày Tháng]])</f>
        <v>2022</v>
      </c>
      <c r="G10" s="85" t="s">
        <v>5</v>
      </c>
      <c r="H10" s="56" t="str">
        <f>IF(ISBLANK(TB_PV_THU[[#This Row],[DANH MỤC THU]])," ", VLOOKUP(TB_PV_THU[[#This Row],[DANH MỤC THU]],INFO_TB_THU[[#All],[TÊN DANH MỤC THU]:[QUỸ - VÍ]],2,0))</f>
        <v>S</v>
      </c>
      <c r="I10" s="85" t="s">
        <v>107</v>
      </c>
      <c r="J10" s="86">
        <v>2000</v>
      </c>
    </row>
    <row r="11" spans="2:10" ht="21" customHeight="1" x14ac:dyDescent="0.3">
      <c r="B11" s="84">
        <f t="shared" si="1"/>
        <v>9</v>
      </c>
      <c r="C11" s="10">
        <v>44848</v>
      </c>
      <c r="D11" s="56">
        <f>DAY(TB_PV_THU[[#This Row],[Ngày Tháng]])</f>
        <v>14</v>
      </c>
      <c r="E11" s="56">
        <f>MONTH(TB_PV_THU[[#This Row],[Ngày Tháng]])</f>
        <v>10</v>
      </c>
      <c r="F11" s="56">
        <f>YEAR(TB_PV_THU[[#This Row],[Ngày Tháng]])</f>
        <v>2022</v>
      </c>
      <c r="G11" s="85" t="s">
        <v>39</v>
      </c>
      <c r="H11" s="56" t="str">
        <f>IF(ISBLANK(TB_PV_THU[[#This Row],[DANH MỤC THU]])," ", VLOOKUP(TB_PV_THU[[#This Row],[DANH MỤC THU]],INFO_TB_THU[[#All],[TÊN DANH MỤC THU]:[QUỸ - VÍ]],2,0))</f>
        <v>Đ</v>
      </c>
      <c r="I11" s="85" t="s">
        <v>115</v>
      </c>
      <c r="J11" s="86">
        <v>100</v>
      </c>
    </row>
    <row r="12" spans="2:10" ht="21" customHeight="1" x14ac:dyDescent="0.3">
      <c r="B12" s="84">
        <f t="shared" si="1"/>
        <v>10</v>
      </c>
      <c r="C12" s="10">
        <v>44850</v>
      </c>
      <c r="D12" s="56">
        <f>DAY(TB_PV_THU[[#This Row],[Ngày Tháng]])</f>
        <v>16</v>
      </c>
      <c r="E12" s="56">
        <f>MONTH(TB_PV_THU[[#This Row],[Ngày Tháng]])</f>
        <v>10</v>
      </c>
      <c r="F12" s="56">
        <f>YEAR(TB_PV_THU[[#This Row],[Ngày Tháng]])</f>
        <v>2022</v>
      </c>
      <c r="G12" s="85" t="s">
        <v>7</v>
      </c>
      <c r="H12" s="56" t="str">
        <f>IF(ISBLANK(TB_PV_THU[[#This Row],[DANH MỤC THU]])," ", VLOOKUP(TB_PV_THU[[#This Row],[DANH MỤC THU]],INFO_TB_THU[[#All],[TÊN DANH MỤC THU]:[QUỸ - VÍ]],2,0))</f>
        <v>C</v>
      </c>
      <c r="I12" s="85" t="s">
        <v>111</v>
      </c>
      <c r="J12" s="86">
        <v>45000</v>
      </c>
    </row>
    <row r="13" spans="2:10" ht="21" customHeight="1" x14ac:dyDescent="0.3">
      <c r="B13" s="84">
        <f t="shared" si="1"/>
        <v>11</v>
      </c>
      <c r="C13" s="10">
        <v>44850</v>
      </c>
      <c r="D13" s="56">
        <f>DAY(TB_PV_THU[[#This Row],[Ngày Tháng]])</f>
        <v>16</v>
      </c>
      <c r="E13" s="56">
        <f>MONTH(TB_PV_THU[[#This Row],[Ngày Tháng]])</f>
        <v>10</v>
      </c>
      <c r="F13" s="56">
        <f>YEAR(TB_PV_THU[[#This Row],[Ngày Tháng]])</f>
        <v>2022</v>
      </c>
      <c r="G13" s="85" t="s">
        <v>39</v>
      </c>
      <c r="H13" s="56" t="str">
        <f>IF(ISBLANK(TB_PV_THU[[#This Row],[DANH MỤC THU]])," ", VLOOKUP(TB_PV_THU[[#This Row],[DANH MỤC THU]],INFO_TB_THU[[#All],[TÊN DANH MỤC THU]:[QUỸ - VÍ]],2,0))</f>
        <v>Đ</v>
      </c>
      <c r="I13" s="85" t="s">
        <v>114</v>
      </c>
      <c r="J13" s="86">
        <v>189</v>
      </c>
    </row>
    <row r="14" spans="2:10" ht="21" customHeight="1" x14ac:dyDescent="0.3">
      <c r="B14" s="97">
        <f t="shared" ref="B14:B19" si="2">ROW()-2</f>
        <v>12</v>
      </c>
      <c r="C14" s="10">
        <v>44855</v>
      </c>
      <c r="D14" s="88">
        <f>DAY(TB_PV_THU[[#This Row],[Ngày Tháng]])</f>
        <v>21</v>
      </c>
      <c r="E14" s="88">
        <f>MONTH(TB_PV_THU[[#This Row],[Ngày Tháng]])</f>
        <v>10</v>
      </c>
      <c r="F14" s="88">
        <f>YEAR(TB_PV_THU[[#This Row],[Ngày Tháng]])</f>
        <v>2022</v>
      </c>
      <c r="G14" s="98" t="s">
        <v>39</v>
      </c>
      <c r="H14" s="88" t="str">
        <f>IF(ISBLANK(TB_PV_THU[[#This Row],[DANH MỤC THU]])," ", VLOOKUP(TB_PV_THU[[#This Row],[DANH MỤC THU]],INFO_TB_THU[[#All],[TÊN DANH MỤC THU]:[QUỸ - VÍ]],2,0))</f>
        <v>Đ</v>
      </c>
      <c r="I14" s="98" t="s">
        <v>119</v>
      </c>
      <c r="J14" s="99">
        <v>200000</v>
      </c>
    </row>
    <row r="15" spans="2:10" ht="21" customHeight="1" x14ac:dyDescent="0.3">
      <c r="B15" s="84">
        <f t="shared" si="2"/>
        <v>13</v>
      </c>
      <c r="C15" s="10">
        <v>44857</v>
      </c>
      <c r="D15" s="56">
        <f>DAY(TB_PV_THU[[#This Row],[Ngày Tháng]])</f>
        <v>23</v>
      </c>
      <c r="E15" s="56">
        <f>MONTH(TB_PV_THU[[#This Row],[Ngày Tháng]])</f>
        <v>10</v>
      </c>
      <c r="F15" s="56">
        <f>YEAR(TB_PV_THU[[#This Row],[Ngày Tháng]])</f>
        <v>2022</v>
      </c>
      <c r="G15" s="85" t="s">
        <v>39</v>
      </c>
      <c r="H15" s="56" t="str">
        <f>IF(ISBLANK(TB_PV_THU[[#This Row],[DANH MỤC THU]])," ", VLOOKUP(TB_PV_THU[[#This Row],[DANH MỤC THU]],INFO_TB_THU[[#All],[TÊN DANH MỤC THU]:[QUỸ - VÍ]],2,0))</f>
        <v>Đ</v>
      </c>
      <c r="I15" s="85" t="s">
        <v>121</v>
      </c>
      <c r="J15" s="86">
        <v>170000</v>
      </c>
    </row>
    <row r="16" spans="2:10" ht="21" customHeight="1" x14ac:dyDescent="0.3">
      <c r="B16" s="84">
        <f t="shared" si="2"/>
        <v>14</v>
      </c>
      <c r="C16" s="10">
        <v>44860</v>
      </c>
      <c r="D16" s="56">
        <f>DAY(TB_PV_THU[[#This Row],[Ngày Tháng]])</f>
        <v>26</v>
      </c>
      <c r="E16" s="56">
        <f>MONTH(TB_PV_THU[[#This Row],[Ngày Tháng]])</f>
        <v>10</v>
      </c>
      <c r="F16" s="56">
        <f>YEAR(TB_PV_THU[[#This Row],[Ngày Tháng]])</f>
        <v>2022</v>
      </c>
      <c r="G16" s="85" t="s">
        <v>30</v>
      </c>
      <c r="H16" s="56" t="str">
        <f>IF(ISBLANK(TB_PV_THU[[#This Row],[DANH MỤC THU]])," ", VLOOKUP(TB_PV_THU[[#This Row],[DANH MỤC THU]],INFO_TB_THU[[#All],[TÊN DANH MỤC THU]:[QUỸ - VÍ]],2,0))</f>
        <v>S</v>
      </c>
      <c r="I16" s="85" t="s">
        <v>128</v>
      </c>
      <c r="J16" s="86">
        <v>300000</v>
      </c>
    </row>
    <row r="17" spans="2:16" ht="21" customHeight="1" x14ac:dyDescent="0.3">
      <c r="B17" s="97">
        <f t="shared" si="2"/>
        <v>15</v>
      </c>
      <c r="C17" s="10">
        <v>44866</v>
      </c>
      <c r="D17" s="88">
        <f>DAY(TB_PV_THU[[#This Row],[Ngày Tháng]])</f>
        <v>1</v>
      </c>
      <c r="E17" s="88">
        <f>MONTH(TB_PV_THU[[#This Row],[Ngày Tháng]])</f>
        <v>11</v>
      </c>
      <c r="F17" s="88">
        <f>YEAR(TB_PV_THU[[#This Row],[Ngày Tháng]])</f>
        <v>2022</v>
      </c>
      <c r="G17" s="98" t="s">
        <v>6</v>
      </c>
      <c r="H17" s="88" t="str">
        <f>IF(ISBLANK(TB_PV_THU[[#This Row],[DANH MỤC THU]])," ", VLOOKUP(TB_PV_THU[[#This Row],[DANH MỤC THU]],INFO_TB_THU[[#All],[TÊN DANH MỤC THU]:[QUỸ - VÍ]],2,0))</f>
        <v>T</v>
      </c>
      <c r="I17" s="98" t="s">
        <v>142</v>
      </c>
      <c r="J17" s="99">
        <v>800</v>
      </c>
      <c r="P17" s="73"/>
    </row>
    <row r="18" spans="2:16" ht="21" customHeight="1" x14ac:dyDescent="0.3">
      <c r="B18" s="97">
        <f t="shared" si="2"/>
        <v>16</v>
      </c>
      <c r="C18" s="10">
        <v>44870</v>
      </c>
      <c r="D18" s="88">
        <f>DAY(TB_PV_THU[[#This Row],[Ngày Tháng]])</f>
        <v>5</v>
      </c>
      <c r="E18" s="88">
        <f>MONTH(TB_PV_THU[[#This Row],[Ngày Tháng]])</f>
        <v>11</v>
      </c>
      <c r="F18" s="88">
        <f>YEAR(TB_PV_THU[[#This Row],[Ngày Tháng]])</f>
        <v>2022</v>
      </c>
      <c r="G18" s="98" t="s">
        <v>6</v>
      </c>
      <c r="H18" s="88" t="str">
        <f>IF(ISBLANK(TB_PV_THU[[#This Row],[DANH MỤC THU]])," ", VLOOKUP(TB_PV_THU[[#This Row],[DANH MỤC THU]],INFO_TB_THU[[#All],[TÊN DANH MỤC THU]:[QUỸ - VÍ]],2,0))</f>
        <v>T</v>
      </c>
      <c r="I18" s="98" t="s">
        <v>146</v>
      </c>
      <c r="J18" s="99">
        <v>56300</v>
      </c>
      <c r="P18" s="73"/>
    </row>
    <row r="19" spans="2:16" ht="21" customHeight="1" x14ac:dyDescent="0.3">
      <c r="B19" s="84">
        <f t="shared" si="2"/>
        <v>17</v>
      </c>
      <c r="C19" s="10">
        <v>44871</v>
      </c>
      <c r="D19" s="56">
        <f>DAY(TB_PV_THU[[#This Row],[Ngày Tháng]])</f>
        <v>6</v>
      </c>
      <c r="E19" s="56">
        <f>MONTH(TB_PV_THU[[#This Row],[Ngày Tháng]])</f>
        <v>11</v>
      </c>
      <c r="F19" s="56">
        <f>YEAR(TB_PV_THU[[#This Row],[Ngày Tháng]])</f>
        <v>2022</v>
      </c>
      <c r="G19" s="85" t="s">
        <v>28</v>
      </c>
      <c r="H19" s="56" t="str">
        <f>IF(ISBLANK(TB_PV_THU[[#This Row],[DANH MỤC THU]])," ", VLOOKUP(TB_PV_THU[[#This Row],[DANH MỤC THU]],INFO_TB_THU[[#All],[TÊN DANH MỤC THU]:[QUỸ - VÍ]],2,0))</f>
        <v>S</v>
      </c>
      <c r="I19" s="85" t="s">
        <v>149</v>
      </c>
      <c r="J19" s="86">
        <v>3000000</v>
      </c>
      <c r="P19" s="73"/>
    </row>
    <row r="20" spans="2:16" ht="21" customHeight="1" x14ac:dyDescent="0.3">
      <c r="B20" s="84">
        <f t="shared" ref="B20:B22" si="3">ROW()-2</f>
        <v>18</v>
      </c>
      <c r="C20" s="10">
        <v>44871</v>
      </c>
      <c r="D20" s="56">
        <f>DAY(TB_PV_THU[[#This Row],[Ngày Tháng]])</f>
        <v>6</v>
      </c>
      <c r="E20" s="56">
        <f>MONTH(TB_PV_THU[[#This Row],[Ngày Tháng]])</f>
        <v>11</v>
      </c>
      <c r="F20" s="56">
        <f>YEAR(TB_PV_THU[[#This Row],[Ngày Tháng]])</f>
        <v>2022</v>
      </c>
      <c r="G20" s="85" t="s">
        <v>29</v>
      </c>
      <c r="H20" s="56" t="str">
        <f>IF(ISBLANK(TB_PV_THU[[#This Row],[DANH MỤC THU]])," ", VLOOKUP(TB_PV_THU[[#This Row],[DANH MỤC THU]],INFO_TB_THU[[#All],[TÊN DANH MỤC THU]:[QUỸ - VÍ]],2,0))</f>
        <v>Đ</v>
      </c>
      <c r="I20" s="85" t="s">
        <v>149</v>
      </c>
      <c r="J20" s="86">
        <v>800000</v>
      </c>
    </row>
    <row r="21" spans="2:16" ht="21" customHeight="1" x14ac:dyDescent="0.3">
      <c r="B21" s="84">
        <f t="shared" si="3"/>
        <v>19</v>
      </c>
      <c r="C21" s="10">
        <v>44871</v>
      </c>
      <c r="D21" s="56">
        <f>DAY(TB_PV_THU[[#This Row],[Ngày Tháng]])</f>
        <v>6</v>
      </c>
      <c r="E21" s="56">
        <f>MONTH(TB_PV_THU[[#This Row],[Ngày Tháng]])</f>
        <v>11</v>
      </c>
      <c r="F21" s="56">
        <f>YEAR(TB_PV_THU[[#This Row],[Ngày Tháng]])</f>
        <v>2022</v>
      </c>
      <c r="G21" s="85" t="s">
        <v>33</v>
      </c>
      <c r="H21" s="56" t="str">
        <f>IF(ISBLANK(TB_PV_THU[[#This Row],[DANH MỤC THU]])," ", VLOOKUP(TB_PV_THU[[#This Row],[DANH MỤC THU]],INFO_TB_THU[[#All],[TÊN DANH MỤC THU]:[QUỸ - VÍ]],2,0))</f>
        <v>C</v>
      </c>
      <c r="I21" s="85" t="s">
        <v>149</v>
      </c>
      <c r="J21" s="86">
        <v>810000</v>
      </c>
      <c r="P21" s="4"/>
    </row>
    <row r="22" spans="2:16" ht="21" customHeight="1" x14ac:dyDescent="0.3">
      <c r="B22" s="84">
        <f t="shared" si="3"/>
        <v>20</v>
      </c>
      <c r="C22" s="10">
        <v>44871</v>
      </c>
      <c r="D22" s="56">
        <f>DAY(TB_PV_THU[[#This Row],[Ngày Tháng]])</f>
        <v>6</v>
      </c>
      <c r="E22" s="56">
        <f>MONTH(TB_PV_THU[[#This Row],[Ngày Tháng]])</f>
        <v>11</v>
      </c>
      <c r="F22" s="56">
        <f>YEAR(TB_PV_THU[[#This Row],[Ngày Tháng]])</f>
        <v>2022</v>
      </c>
      <c r="G22" s="85" t="s">
        <v>34</v>
      </c>
      <c r="H22" s="56" t="str">
        <f>IF(ISBLANK(TB_PV_THU[[#This Row],[DANH MỤC THU]])," ", VLOOKUP(TB_PV_THU[[#This Row],[DANH MỤC THU]],INFO_TB_THU[[#All],[TÊN DANH MỤC THU]:[QUỸ - VÍ]],2,0))</f>
        <v>Y</v>
      </c>
      <c r="I22" s="85" t="s">
        <v>149</v>
      </c>
      <c r="J22" s="86">
        <v>1500000</v>
      </c>
    </row>
    <row r="23" spans="2:16" ht="21" customHeight="1" x14ac:dyDescent="0.3">
      <c r="B23" s="84">
        <f>ROW()-2</f>
        <v>21</v>
      </c>
      <c r="C23" s="10">
        <v>44872</v>
      </c>
      <c r="D23" s="56">
        <f>DAY(TB_PV_THU[[#This Row],[Ngày Tháng]])</f>
        <v>7</v>
      </c>
      <c r="E23" s="56">
        <f>MONTH(TB_PV_THU[[#This Row],[Ngày Tháng]])</f>
        <v>11</v>
      </c>
      <c r="F23" s="56">
        <f>YEAR(TB_PV_THU[[#This Row],[Ngày Tháng]])</f>
        <v>2022</v>
      </c>
      <c r="G23" s="85" t="s">
        <v>5</v>
      </c>
      <c r="H23" s="56" t="str">
        <f>IF(ISBLANK(TB_PV_THU[[#This Row],[DANH MỤC THU]])," ", VLOOKUP(TB_PV_THU[[#This Row],[DANH MỤC THU]],INFO_TB_THU[[#All],[TÊN DANH MỤC THU]:[QUỸ - VÍ]],2,0))</f>
        <v>S</v>
      </c>
      <c r="I23" s="85" t="s">
        <v>153</v>
      </c>
      <c r="J23" s="86">
        <v>3000</v>
      </c>
      <c r="P23" s="4"/>
    </row>
    <row r="24" spans="2:16" ht="21" customHeight="1" x14ac:dyDescent="0.3">
      <c r="B24" s="84">
        <f>ROW()-2</f>
        <v>22</v>
      </c>
      <c r="C24" s="10">
        <v>44872</v>
      </c>
      <c r="D24" s="56">
        <f>DAY(TB_PV_THU[[#This Row],[Ngày Tháng]])</f>
        <v>7</v>
      </c>
      <c r="E24" s="56">
        <f>MONTH(TB_PV_THU[[#This Row],[Ngày Tháng]])</f>
        <v>11</v>
      </c>
      <c r="F24" s="56">
        <f>YEAR(TB_PV_THU[[#This Row],[Ngày Tháng]])</f>
        <v>2022</v>
      </c>
      <c r="G24" s="85" t="s">
        <v>32</v>
      </c>
      <c r="H24" s="56" t="str">
        <f>IF(ISBLANK(TB_PV_THU[[#This Row],[DANH MỤC THU]])," ", VLOOKUP(TB_PV_THU[[#This Row],[DANH MỤC THU]],INFO_TB_THU[[#All],[TÊN DANH MỤC THU]:[QUỸ - VÍ]],2,0))</f>
        <v>T</v>
      </c>
      <c r="I24" s="85" t="s">
        <v>154</v>
      </c>
      <c r="J24" s="86">
        <v>1440000</v>
      </c>
    </row>
  </sheetData>
  <phoneticPr fontId="19" type="noConversion"/>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7BBA47CE-01F9-4C77-B52E-EA7979947A3B}">
          <x14:formula1>
            <xm:f>TC_VI!$G$3:$G$17</xm:f>
          </x14:formula1>
          <xm:sqref>G3:G24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DD3A2-186A-40B7-83F1-9ED5A39693DE}">
  <sheetPr>
    <tabColor rgb="FF0070C0"/>
  </sheetPr>
  <dimension ref="B2:I19"/>
  <sheetViews>
    <sheetView showGridLines="0" zoomScaleNormal="100" workbookViewId="0">
      <selection activeCell="H23" sqref="H23"/>
    </sheetView>
  </sheetViews>
  <sheetFormatPr defaultColWidth="9.109375" defaultRowHeight="21" customHeight="1" x14ac:dyDescent="0.3"/>
  <cols>
    <col min="1" max="1" width="9.109375" style="17"/>
    <col min="2" max="2" width="10.6640625" style="17" customWidth="1"/>
    <col min="3" max="3" width="25.6640625" style="17" customWidth="1"/>
    <col min="4" max="4" width="14.33203125" style="17" customWidth="1"/>
    <col min="5" max="5" width="12.6640625" style="17" customWidth="1"/>
    <col min="6" max="6" width="10.6640625" style="17" customWidth="1"/>
    <col min="7" max="7" width="25.6640625" style="17" customWidth="1"/>
    <col min="8" max="8" width="14.33203125" style="17" customWidth="1"/>
    <col min="9" max="10" width="10.44140625" style="17" customWidth="1"/>
    <col min="11" max="16384" width="9.109375" style="17"/>
  </cols>
  <sheetData>
    <row r="2" spans="2:9" ht="21" customHeight="1" x14ac:dyDescent="0.3">
      <c r="B2" s="30" t="s">
        <v>0</v>
      </c>
      <c r="C2" s="31" t="s">
        <v>61</v>
      </c>
      <c r="D2" s="32" t="s">
        <v>1</v>
      </c>
      <c r="E2" s="27"/>
      <c r="F2" s="43" t="s">
        <v>0</v>
      </c>
      <c r="G2" s="44" t="s">
        <v>53</v>
      </c>
      <c r="H2" s="45" t="s">
        <v>1</v>
      </c>
      <c r="I2" s="28"/>
    </row>
    <row r="3" spans="2:9" ht="21" customHeight="1" x14ac:dyDescent="0.3">
      <c r="B3" s="33">
        <f t="shared" ref="B3:B19" si="0">ROW()-2</f>
        <v>1</v>
      </c>
      <c r="C3" s="34" t="s">
        <v>85</v>
      </c>
      <c r="D3" s="35" t="s">
        <v>2</v>
      </c>
      <c r="E3" s="27"/>
      <c r="F3" s="46">
        <f t="shared" ref="F3:F17" si="1">ROW()-2</f>
        <v>1</v>
      </c>
      <c r="G3" s="47" t="s">
        <v>28</v>
      </c>
      <c r="H3" s="48" t="s">
        <v>2</v>
      </c>
    </row>
    <row r="4" spans="2:9" ht="21" customHeight="1" x14ac:dyDescent="0.3">
      <c r="B4" s="33">
        <f>ROW()-2</f>
        <v>2</v>
      </c>
      <c r="C4" s="34" t="s">
        <v>86</v>
      </c>
      <c r="D4" s="35" t="s">
        <v>2</v>
      </c>
      <c r="E4" s="27"/>
      <c r="F4" s="46">
        <f t="shared" si="1"/>
        <v>2</v>
      </c>
      <c r="G4" s="47" t="s">
        <v>32</v>
      </c>
      <c r="H4" s="48" t="s">
        <v>3</v>
      </c>
    </row>
    <row r="5" spans="2:9" ht="21" customHeight="1" x14ac:dyDescent="0.3">
      <c r="B5" s="33">
        <f t="shared" si="0"/>
        <v>3</v>
      </c>
      <c r="C5" s="34" t="s">
        <v>40</v>
      </c>
      <c r="D5" s="35" t="s">
        <v>2</v>
      </c>
      <c r="E5" s="27"/>
      <c r="F5" s="46">
        <f t="shared" si="1"/>
        <v>3</v>
      </c>
      <c r="G5" s="47" t="s">
        <v>33</v>
      </c>
      <c r="H5" s="48" t="s">
        <v>4</v>
      </c>
    </row>
    <row r="6" spans="2:9" ht="21" customHeight="1" x14ac:dyDescent="0.3">
      <c r="B6" s="33">
        <f t="shared" si="0"/>
        <v>4</v>
      </c>
      <c r="C6" s="34" t="s">
        <v>41</v>
      </c>
      <c r="D6" s="35" t="s">
        <v>2</v>
      </c>
      <c r="E6" s="27"/>
      <c r="F6" s="46">
        <f t="shared" si="1"/>
        <v>4</v>
      </c>
      <c r="G6" s="47" t="s">
        <v>34</v>
      </c>
      <c r="H6" s="48" t="s">
        <v>25</v>
      </c>
    </row>
    <row r="7" spans="2:9" ht="21" customHeight="1" x14ac:dyDescent="0.3">
      <c r="B7" s="33">
        <f t="shared" si="0"/>
        <v>5</v>
      </c>
      <c r="C7" s="34" t="s">
        <v>42</v>
      </c>
      <c r="D7" s="35" t="s">
        <v>2</v>
      </c>
      <c r="E7" s="27"/>
      <c r="F7" s="46">
        <f t="shared" si="1"/>
        <v>5</v>
      </c>
      <c r="G7" s="47" t="s">
        <v>29</v>
      </c>
      <c r="H7" s="49" t="s">
        <v>26</v>
      </c>
    </row>
    <row r="8" spans="2:9" ht="21" customHeight="1" x14ac:dyDescent="0.3">
      <c r="B8" s="33">
        <f t="shared" si="0"/>
        <v>6</v>
      </c>
      <c r="C8" s="34" t="s">
        <v>43</v>
      </c>
      <c r="D8" s="35" t="s">
        <v>2</v>
      </c>
      <c r="E8" s="27"/>
      <c r="F8" s="46">
        <f t="shared" si="1"/>
        <v>6</v>
      </c>
      <c r="G8" s="47" t="s">
        <v>30</v>
      </c>
      <c r="H8" s="49" t="s">
        <v>2</v>
      </c>
    </row>
    <row r="9" spans="2:9" ht="21" customHeight="1" x14ac:dyDescent="0.3">
      <c r="B9" s="33">
        <f t="shared" si="0"/>
        <v>7</v>
      </c>
      <c r="C9" s="34" t="s">
        <v>44</v>
      </c>
      <c r="D9" s="35" t="s">
        <v>2</v>
      </c>
      <c r="E9" s="27"/>
      <c r="F9" s="46">
        <f t="shared" si="1"/>
        <v>7</v>
      </c>
      <c r="G9" s="47" t="s">
        <v>31</v>
      </c>
      <c r="H9" s="48" t="s">
        <v>3</v>
      </c>
    </row>
    <row r="10" spans="2:9" ht="21" customHeight="1" x14ac:dyDescent="0.3">
      <c r="B10" s="33">
        <f t="shared" si="0"/>
        <v>8</v>
      </c>
      <c r="C10" s="36" t="s">
        <v>45</v>
      </c>
      <c r="D10" s="35" t="s">
        <v>2</v>
      </c>
      <c r="E10" s="27"/>
      <c r="F10" s="46">
        <f t="shared" si="1"/>
        <v>8</v>
      </c>
      <c r="G10" s="47" t="s">
        <v>35</v>
      </c>
      <c r="H10" s="48" t="s">
        <v>4</v>
      </c>
    </row>
    <row r="11" spans="2:9" ht="21" customHeight="1" x14ac:dyDescent="0.3">
      <c r="B11" s="33">
        <f t="shared" si="0"/>
        <v>9</v>
      </c>
      <c r="C11" s="37" t="s">
        <v>46</v>
      </c>
      <c r="D11" s="38" t="s">
        <v>2</v>
      </c>
      <c r="E11" s="27"/>
      <c r="F11" s="46">
        <f t="shared" si="1"/>
        <v>9</v>
      </c>
      <c r="G11" s="47" t="s">
        <v>36</v>
      </c>
      <c r="H11" s="48" t="s">
        <v>25</v>
      </c>
    </row>
    <row r="12" spans="2:9" ht="21" customHeight="1" x14ac:dyDescent="0.3">
      <c r="B12" s="33">
        <f t="shared" si="0"/>
        <v>10</v>
      </c>
      <c r="C12" s="34" t="s">
        <v>95</v>
      </c>
      <c r="D12" s="35" t="s">
        <v>3</v>
      </c>
      <c r="E12" s="27"/>
      <c r="F12" s="46">
        <f t="shared" si="1"/>
        <v>10</v>
      </c>
      <c r="G12" s="47" t="s">
        <v>37</v>
      </c>
      <c r="H12" s="49" t="s">
        <v>26</v>
      </c>
    </row>
    <row r="13" spans="2:9" ht="21" customHeight="1" x14ac:dyDescent="0.3">
      <c r="B13" s="33">
        <f t="shared" si="0"/>
        <v>11</v>
      </c>
      <c r="C13" s="34" t="s">
        <v>47</v>
      </c>
      <c r="D13" s="35" t="s">
        <v>4</v>
      </c>
      <c r="E13" s="27"/>
      <c r="F13" s="46">
        <f t="shared" si="1"/>
        <v>11</v>
      </c>
      <c r="G13" s="47" t="s">
        <v>5</v>
      </c>
      <c r="H13" s="49" t="s">
        <v>2</v>
      </c>
    </row>
    <row r="14" spans="2:9" ht="21" customHeight="1" x14ac:dyDescent="0.3">
      <c r="B14" s="33">
        <f t="shared" si="0"/>
        <v>12</v>
      </c>
      <c r="C14" s="34" t="s">
        <v>48</v>
      </c>
      <c r="D14" s="35" t="s">
        <v>4</v>
      </c>
      <c r="E14" s="27"/>
      <c r="F14" s="46">
        <f t="shared" si="1"/>
        <v>12</v>
      </c>
      <c r="G14" s="47" t="s">
        <v>6</v>
      </c>
      <c r="H14" s="48" t="s">
        <v>3</v>
      </c>
    </row>
    <row r="15" spans="2:9" ht="21" customHeight="1" x14ac:dyDescent="0.3">
      <c r="B15" s="33">
        <f>ROW()-2</f>
        <v>13</v>
      </c>
      <c r="C15" s="34" t="s">
        <v>92</v>
      </c>
      <c r="D15" s="35" t="s">
        <v>4</v>
      </c>
      <c r="E15" s="29"/>
      <c r="F15" s="50">
        <f t="shared" si="1"/>
        <v>13</v>
      </c>
      <c r="G15" s="47" t="s">
        <v>7</v>
      </c>
      <c r="H15" s="48" t="s">
        <v>4</v>
      </c>
    </row>
    <row r="16" spans="2:9" ht="21" customHeight="1" x14ac:dyDescent="0.3">
      <c r="B16" s="33">
        <f t="shared" si="0"/>
        <v>14</v>
      </c>
      <c r="C16" s="34" t="s">
        <v>49</v>
      </c>
      <c r="D16" s="35" t="s">
        <v>4</v>
      </c>
      <c r="F16" s="50">
        <f t="shared" si="1"/>
        <v>14</v>
      </c>
      <c r="G16" s="47" t="s">
        <v>38</v>
      </c>
      <c r="H16" s="48" t="s">
        <v>25</v>
      </c>
    </row>
    <row r="17" spans="2:8" ht="21" customHeight="1" x14ac:dyDescent="0.3">
      <c r="B17" s="39">
        <f t="shared" si="0"/>
        <v>15</v>
      </c>
      <c r="C17" s="37" t="s">
        <v>50</v>
      </c>
      <c r="D17" s="35" t="s">
        <v>25</v>
      </c>
      <c r="F17" s="51">
        <f t="shared" si="1"/>
        <v>15</v>
      </c>
      <c r="G17" s="52" t="s">
        <v>39</v>
      </c>
      <c r="H17" s="53" t="s">
        <v>26</v>
      </c>
    </row>
    <row r="18" spans="2:8" ht="21" customHeight="1" x14ac:dyDescent="0.3">
      <c r="B18" s="39">
        <f t="shared" si="0"/>
        <v>16</v>
      </c>
      <c r="C18" s="37" t="s">
        <v>51</v>
      </c>
      <c r="D18" s="38" t="s">
        <v>26</v>
      </c>
    </row>
    <row r="19" spans="2:8" ht="21" customHeight="1" x14ac:dyDescent="0.3">
      <c r="B19" s="40">
        <f t="shared" si="0"/>
        <v>17</v>
      </c>
      <c r="C19" s="41" t="s">
        <v>52</v>
      </c>
      <c r="D19" s="42" t="s">
        <v>26</v>
      </c>
    </row>
  </sheetData>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6C821-6264-4ACE-ACD7-151DD19CBA26}">
  <sheetPr>
    <tabColor rgb="FFE3A0FE"/>
  </sheetPr>
  <dimension ref="B2:S24"/>
  <sheetViews>
    <sheetView showGridLines="0" zoomScaleNormal="100" workbookViewId="0"/>
  </sheetViews>
  <sheetFormatPr defaultColWidth="9.109375" defaultRowHeight="21" customHeight="1" x14ac:dyDescent="0.3"/>
  <cols>
    <col min="1" max="1" width="9.109375" style="24"/>
    <col min="2" max="2" width="21" style="24" bestFit="1" customWidth="1"/>
    <col min="3" max="3" width="17.33203125" style="24" bestFit="1" customWidth="1"/>
    <col min="4" max="4" width="7.109375" style="24" customWidth="1"/>
    <col min="5" max="5" width="21.6640625" style="24" customWidth="1"/>
    <col min="6" max="6" width="18" style="24" bestFit="1" customWidth="1"/>
    <col min="7" max="7" width="7.33203125" style="24" customWidth="1"/>
    <col min="8" max="8" width="15.33203125" style="24" bestFit="1" customWidth="1"/>
    <col min="9" max="9" width="15" style="24" bestFit="1" customWidth="1"/>
    <col min="10" max="10" width="6.44140625" style="24" customWidth="1"/>
    <col min="11" max="11" width="14.88671875" style="24" bestFit="1" customWidth="1"/>
    <col min="12" max="12" width="14.33203125" style="24" bestFit="1" customWidth="1"/>
    <col min="13" max="13" width="5.5546875" style="24" customWidth="1"/>
    <col min="14" max="14" width="15.5546875" style="24" bestFit="1" customWidth="1"/>
    <col min="15" max="15" width="11.5546875" style="24" bestFit="1" customWidth="1"/>
    <col min="16" max="16" width="9.109375" style="24"/>
    <col min="17" max="17" width="15.5546875" style="24" bestFit="1" customWidth="1"/>
    <col min="18" max="18" width="10.6640625" style="24" bestFit="1" customWidth="1"/>
    <col min="19" max="19" width="9.109375" style="24"/>
    <col min="20" max="20" width="10.109375" style="24" bestFit="1" customWidth="1"/>
    <col min="21" max="16384" width="9.109375" style="24"/>
  </cols>
  <sheetData>
    <row r="2" spans="2:19" ht="21" customHeight="1" x14ac:dyDescent="0.3">
      <c r="B2" s="102" t="s">
        <v>11</v>
      </c>
      <c r="C2" s="102"/>
      <c r="E2" s="102" t="s">
        <v>14</v>
      </c>
      <c r="F2" s="102"/>
      <c r="H2" s="102" t="s">
        <v>64</v>
      </c>
      <c r="I2" s="102"/>
      <c r="K2" s="102" t="s">
        <v>65</v>
      </c>
      <c r="L2" s="102"/>
      <c r="N2" s="103" t="s">
        <v>16</v>
      </c>
      <c r="O2" s="103"/>
      <c r="Q2" s="101" t="s">
        <v>68</v>
      </c>
      <c r="R2" s="101"/>
    </row>
    <row r="3" spans="2:19" ht="21" customHeight="1" x14ac:dyDescent="0.3">
      <c r="B3" s="25" t="s">
        <v>61</v>
      </c>
      <c r="C3" s="25" t="s">
        <v>60</v>
      </c>
      <c r="E3" s="18" t="s">
        <v>53</v>
      </c>
      <c r="F3" s="19" t="s">
        <v>59</v>
      </c>
      <c r="G3" s="25"/>
      <c r="H3" s="18" t="s">
        <v>20</v>
      </c>
      <c r="I3" s="19" t="s">
        <v>21</v>
      </c>
      <c r="K3" s="25" t="s">
        <v>20</v>
      </c>
      <c r="L3" s="25" t="s">
        <v>23</v>
      </c>
      <c r="N3" s="62" t="s">
        <v>20</v>
      </c>
      <c r="O3" s="62" t="s">
        <v>66</v>
      </c>
      <c r="Q3" s="69" t="s">
        <v>20</v>
      </c>
      <c r="R3" s="69" t="s">
        <v>66</v>
      </c>
    </row>
    <row r="4" spans="2:19" ht="21" customHeight="1" x14ac:dyDescent="0.3">
      <c r="B4" s="23" t="s">
        <v>48</v>
      </c>
      <c r="C4" s="22">
        <v>60000</v>
      </c>
      <c r="E4" s="20" t="s">
        <v>28</v>
      </c>
      <c r="F4" s="21">
        <v>6500000</v>
      </c>
      <c r="G4" s="25"/>
      <c r="H4" s="19" t="s">
        <v>4</v>
      </c>
      <c r="I4" s="61">
        <v>1555000</v>
      </c>
      <c r="J4" s="59"/>
      <c r="K4" s="65" t="s">
        <v>4</v>
      </c>
      <c r="L4" s="66">
        <v>1954000</v>
      </c>
      <c r="N4" s="67" t="s">
        <v>19</v>
      </c>
      <c r="O4" s="68">
        <f>GETPIVOTDATA("SỐ TIỀN THU",$H$3,"QUỸ - VÍ","C")-GETPIVOTDATA("SỐ TIỀN CHI",$K$3,"QUỸ - VÍ","C")+R4</f>
        <v>301000</v>
      </c>
      <c r="Q4" s="70" t="s">
        <v>19</v>
      </c>
      <c r="R4" s="71">
        <v>700000</v>
      </c>
      <c r="S4" s="72">
        <v>0.1</v>
      </c>
    </row>
    <row r="5" spans="2:19" ht="21" customHeight="1" x14ac:dyDescent="0.3">
      <c r="B5" s="23" t="s">
        <v>44</v>
      </c>
      <c r="C5" s="22">
        <v>462000</v>
      </c>
      <c r="E5" s="20" t="s">
        <v>5</v>
      </c>
      <c r="F5" s="21">
        <v>3005000</v>
      </c>
      <c r="G5" s="25"/>
      <c r="H5" s="19" t="s">
        <v>26</v>
      </c>
      <c r="I5" s="61">
        <v>1870289</v>
      </c>
      <c r="J5" s="59"/>
      <c r="K5" s="65" t="s">
        <v>26</v>
      </c>
      <c r="L5" s="66">
        <v>300800</v>
      </c>
      <c r="N5" s="67" t="s">
        <v>62</v>
      </c>
      <c r="O5" s="68">
        <f>IF(ISBLANK($K$3),"0",GETPIVOTDATA("SỐ TIỀN THU",$H$3,"QUỸ - VÍ","Đ")-GETPIVOTDATA("SỐ TIỀN CHI",$K$3,"QUỸ - VÍ","Đ")+R5)</f>
        <v>2269489</v>
      </c>
      <c r="Q5" s="70" t="s">
        <v>62</v>
      </c>
      <c r="R5" s="71">
        <v>700000</v>
      </c>
      <c r="S5" s="72">
        <v>0.1</v>
      </c>
    </row>
    <row r="6" spans="2:19" ht="21" customHeight="1" x14ac:dyDescent="0.3">
      <c r="B6" s="23" t="s">
        <v>41</v>
      </c>
      <c r="C6" s="22">
        <v>65000</v>
      </c>
      <c r="E6" s="20" t="s">
        <v>6</v>
      </c>
      <c r="F6" s="21">
        <v>1557100</v>
      </c>
      <c r="G6" s="25"/>
      <c r="H6" s="19" t="s">
        <v>2</v>
      </c>
      <c r="I6" s="61">
        <v>9805000</v>
      </c>
      <c r="J6" s="59"/>
      <c r="K6" s="65" t="s">
        <v>2</v>
      </c>
      <c r="L6" s="66">
        <v>6924000</v>
      </c>
      <c r="N6" s="67" t="s">
        <v>17</v>
      </c>
      <c r="O6" s="68">
        <f>GETPIVOTDATA("SỐ TIỀN THU",$H$3,"QUỸ - VÍ","S")-GETPIVOTDATA("SỐ TIỀN CHI",$K$3,"QUỸ - VÍ","S")+R6</f>
        <v>3024000</v>
      </c>
      <c r="Q6" s="70" t="s">
        <v>17</v>
      </c>
      <c r="R6" s="71">
        <v>143000</v>
      </c>
      <c r="S6" s="72">
        <v>0.4</v>
      </c>
    </row>
    <row r="7" spans="2:19" ht="21" customHeight="1" x14ac:dyDescent="0.3">
      <c r="B7" s="23" t="s">
        <v>42</v>
      </c>
      <c r="C7" s="22">
        <v>517000</v>
      </c>
      <c r="E7" s="20" t="s">
        <v>7</v>
      </c>
      <c r="F7" s="21">
        <v>745000</v>
      </c>
      <c r="G7" s="25"/>
      <c r="H7" s="19" t="s">
        <v>3</v>
      </c>
      <c r="I7" s="61">
        <v>7300100</v>
      </c>
      <c r="J7" s="60"/>
      <c r="K7" s="65" t="s">
        <v>3</v>
      </c>
      <c r="L7" s="66">
        <v>153700</v>
      </c>
      <c r="N7" s="67" t="s">
        <v>18</v>
      </c>
      <c r="O7" s="68">
        <f>GETPIVOTDATA("SỐ TIỀN THU",$H$3,"QUỸ - VÍ","T")-GETPIVOTDATA("SỐ TIỀN CHI",$K$3,"QUỸ - VÍ","T")+R7</f>
        <v>67602528</v>
      </c>
      <c r="Q7" s="70" t="s">
        <v>18</v>
      </c>
      <c r="R7" s="71">
        <v>60456128</v>
      </c>
      <c r="S7" s="72">
        <v>0.2</v>
      </c>
    </row>
    <row r="8" spans="2:19" ht="21" customHeight="1" x14ac:dyDescent="0.3">
      <c r="B8" s="23" t="s">
        <v>46</v>
      </c>
      <c r="C8" s="22">
        <v>45000</v>
      </c>
      <c r="E8" s="20" t="s">
        <v>38</v>
      </c>
      <c r="F8" s="21">
        <v>1500000</v>
      </c>
      <c r="G8" s="25"/>
      <c r="H8" s="19" t="s">
        <v>25</v>
      </c>
      <c r="I8" s="61">
        <v>3000000</v>
      </c>
      <c r="J8" s="60"/>
      <c r="K8" s="65" t="s">
        <v>25</v>
      </c>
      <c r="L8" s="66">
        <v>2330000</v>
      </c>
      <c r="M8" s="25"/>
      <c r="N8" s="67" t="s">
        <v>63</v>
      </c>
      <c r="O8" s="68">
        <f>GETPIVOTDATA("SỐ TIỀN THU",$H$3,"QUỸ - VÍ","Y")-GETPIVOTDATA("SỐ TIỀN CHI",$K$3,"QUỸ - VÍ","Y")+R8</f>
        <v>2170000</v>
      </c>
      <c r="Q8" s="70" t="s">
        <v>63</v>
      </c>
      <c r="R8" s="71">
        <v>1500000</v>
      </c>
      <c r="S8" s="72">
        <v>0.2</v>
      </c>
    </row>
    <row r="9" spans="2:19" ht="21" customHeight="1" x14ac:dyDescent="0.3">
      <c r="B9" s="23" t="s">
        <v>85</v>
      </c>
      <c r="C9" s="22">
        <v>700000</v>
      </c>
      <c r="E9" s="20" t="s">
        <v>39</v>
      </c>
      <c r="F9" s="21">
        <v>1070289</v>
      </c>
      <c r="G9" s="25"/>
      <c r="H9" s="19" t="s">
        <v>24</v>
      </c>
      <c r="I9" s="21">
        <v>23530389</v>
      </c>
      <c r="J9" s="26"/>
      <c r="K9" s="23" t="s">
        <v>22</v>
      </c>
      <c r="L9" s="22">
        <v>11662500</v>
      </c>
      <c r="M9" s="25"/>
      <c r="N9" s="63" t="s">
        <v>67</v>
      </c>
      <c r="O9" s="64">
        <f>SUM(O4:O8)</f>
        <v>75367017</v>
      </c>
    </row>
    <row r="10" spans="2:19" ht="21" customHeight="1" x14ac:dyDescent="0.3">
      <c r="B10" s="23" t="s">
        <v>40</v>
      </c>
      <c r="C10" s="22">
        <v>100000</v>
      </c>
      <c r="E10" s="20" t="s">
        <v>32</v>
      </c>
      <c r="F10" s="21">
        <v>5743000</v>
      </c>
      <c r="G10" s="25"/>
      <c r="J10" s="26"/>
      <c r="K10"/>
      <c r="L10"/>
      <c r="M10" s="25"/>
      <c r="N10" s="82" t="s">
        <v>78</v>
      </c>
      <c r="O10" s="83">
        <f>GETPIVOTDATA("SỐ TIỀN CHI",$B$3)</f>
        <v>2635000</v>
      </c>
    </row>
    <row r="11" spans="2:19" ht="21" customHeight="1" x14ac:dyDescent="0.3">
      <c r="B11" s="23" t="s">
        <v>86</v>
      </c>
      <c r="C11" s="22">
        <v>300000</v>
      </c>
      <c r="E11" s="20" t="s">
        <v>30</v>
      </c>
      <c r="F11" s="21">
        <v>300000</v>
      </c>
      <c r="G11" s="25"/>
      <c r="J11" s="26"/>
      <c r="M11" s="25"/>
    </row>
    <row r="12" spans="2:19" ht="21" customHeight="1" x14ac:dyDescent="0.3">
      <c r="B12" s="23" t="s">
        <v>92</v>
      </c>
      <c r="C12" s="22">
        <v>300000</v>
      </c>
      <c r="E12" s="20" t="s">
        <v>29</v>
      </c>
      <c r="F12" s="21">
        <v>800000</v>
      </c>
      <c r="G12" s="25"/>
      <c r="J12" s="26"/>
      <c r="M12" s="25"/>
    </row>
    <row r="13" spans="2:19" ht="21" customHeight="1" x14ac:dyDescent="0.3">
      <c r="B13" s="23" t="s">
        <v>95</v>
      </c>
      <c r="C13" s="22">
        <v>86000</v>
      </c>
      <c r="E13" s="20" t="s">
        <v>33</v>
      </c>
      <c r="F13" s="21">
        <v>810000</v>
      </c>
      <c r="G13" s="25"/>
      <c r="J13" s="26"/>
      <c r="M13" s="25"/>
    </row>
    <row r="14" spans="2:19" ht="21" customHeight="1" x14ac:dyDescent="0.3">
      <c r="B14" s="23" t="s">
        <v>22</v>
      </c>
      <c r="C14" s="22">
        <v>2635000</v>
      </c>
      <c r="E14" s="20" t="s">
        <v>34</v>
      </c>
      <c r="F14" s="21">
        <v>1500000</v>
      </c>
      <c r="G14" s="25"/>
      <c r="J14" s="25"/>
      <c r="M14" s="25"/>
    </row>
    <row r="15" spans="2:19" ht="21" customHeight="1" x14ac:dyDescent="0.3">
      <c r="B15"/>
      <c r="C15"/>
      <c r="E15" s="19" t="s">
        <v>24</v>
      </c>
      <c r="F15" s="21">
        <v>23530389</v>
      </c>
      <c r="G15" s="25"/>
      <c r="J15" s="25"/>
      <c r="M15" s="25"/>
    </row>
    <row r="16" spans="2:19" ht="21" customHeight="1" x14ac:dyDescent="0.3">
      <c r="B16"/>
      <c r="C16"/>
      <c r="E16" s="25"/>
      <c r="F16" s="25"/>
      <c r="G16" s="25"/>
      <c r="J16" s="25"/>
      <c r="K16" s="25"/>
      <c r="L16" s="25"/>
      <c r="M16" s="25"/>
    </row>
    <row r="17" spans="2:18" ht="21" customHeight="1" x14ac:dyDescent="0.3">
      <c r="B17"/>
      <c r="C17"/>
      <c r="E17" s="25"/>
      <c r="F17" s="25"/>
      <c r="G17" s="25"/>
      <c r="J17" s="25"/>
      <c r="K17" s="25"/>
      <c r="L17" s="25"/>
      <c r="M17" s="25"/>
    </row>
    <row r="18" spans="2:18" ht="21" customHeight="1" x14ac:dyDescent="0.3">
      <c r="B18"/>
      <c r="C18"/>
      <c r="E18" s="25"/>
      <c r="F18" s="25"/>
      <c r="G18" s="25"/>
      <c r="J18" s="25"/>
      <c r="K18" s="25"/>
      <c r="L18" s="25"/>
      <c r="M18" s="25"/>
    </row>
    <row r="19" spans="2:18" ht="21" customHeight="1" x14ac:dyDescent="0.3">
      <c r="E19" s="25"/>
      <c r="F19" s="25"/>
      <c r="G19" s="25"/>
      <c r="J19" s="25"/>
      <c r="K19" s="25"/>
      <c r="L19" s="25"/>
      <c r="M19" s="25"/>
    </row>
    <row r="20" spans="2:18" ht="21" customHeight="1" x14ac:dyDescent="0.3">
      <c r="E20" s="25"/>
      <c r="F20" s="25"/>
      <c r="G20" s="25"/>
      <c r="I20" s="83"/>
      <c r="J20" s="25"/>
      <c r="K20" s="25"/>
      <c r="L20" s="25"/>
      <c r="M20" s="25"/>
      <c r="R20" s="75"/>
    </row>
    <row r="21" spans="2:18" ht="21" customHeight="1" x14ac:dyDescent="0.3">
      <c r="I21" s="83"/>
      <c r="J21" s="25"/>
      <c r="K21" s="25"/>
      <c r="L21" s="25"/>
      <c r="M21" s="25"/>
    </row>
    <row r="22" spans="2:18" ht="21" customHeight="1" x14ac:dyDescent="0.3">
      <c r="I22" s="87"/>
      <c r="J22" s="25"/>
      <c r="K22" s="25"/>
      <c r="L22" s="25"/>
    </row>
    <row r="23" spans="2:18" ht="21" customHeight="1" x14ac:dyDescent="0.3">
      <c r="I23" s="83"/>
      <c r="J23" s="25"/>
      <c r="K23" s="25"/>
      <c r="L23" s="25"/>
    </row>
    <row r="24" spans="2:18" ht="21" customHeight="1" x14ac:dyDescent="0.3">
      <c r="I24" s="87"/>
    </row>
  </sheetData>
  <mergeCells count="6">
    <mergeCell ref="Q2:R2"/>
    <mergeCell ref="E2:F2"/>
    <mergeCell ref="N2:O2"/>
    <mergeCell ref="B2:C2"/>
    <mergeCell ref="H2:I2"/>
    <mergeCell ref="K2:L2"/>
  </mergeCell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TC_HOME</vt:lpstr>
      <vt:lpstr>TC_CHI</vt:lpstr>
      <vt:lpstr>TC_THU</vt:lpstr>
      <vt:lpstr>TC_VI</vt:lpstr>
      <vt:lpstr>TC_TK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ADMIN-PC</dc:creator>
  <cp:lastModifiedBy>ADMIN</cp:lastModifiedBy>
  <cp:lastPrinted>2022-10-30T13:39:10Z</cp:lastPrinted>
  <dcterms:created xsi:type="dcterms:W3CDTF">2015-06-05T18:17:20Z</dcterms:created>
  <dcterms:modified xsi:type="dcterms:W3CDTF">2023-08-02T23:27:28Z</dcterms:modified>
</cp:coreProperties>
</file>